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worksheets/sheet326.xml" ContentType="application/vnd.openxmlformats-officedocument.spreadsheetml.worksheet+xml"/>
  <Override PartName="/xl/worksheets/sheet327.xml" ContentType="application/vnd.openxmlformats-officedocument.spreadsheetml.worksheet+xml"/>
  <Override PartName="/xl/worksheets/sheet328.xml" ContentType="application/vnd.openxmlformats-officedocument.spreadsheetml.worksheet+xml"/>
  <Override PartName="/xl/worksheets/sheet329.xml" ContentType="application/vnd.openxmlformats-officedocument.spreadsheetml.worksheet+xml"/>
  <Override PartName="/xl/worksheets/sheet330.xml" ContentType="application/vnd.openxmlformats-officedocument.spreadsheetml.worksheet+xml"/>
  <Override PartName="/xl/worksheets/sheet331.xml" ContentType="application/vnd.openxmlformats-officedocument.spreadsheetml.worksheet+xml"/>
  <Override PartName="/xl/worksheets/sheet332.xml" ContentType="application/vnd.openxmlformats-officedocument.spreadsheetml.worksheet+xml"/>
  <Override PartName="/xl/worksheets/sheet333.xml" ContentType="application/vnd.openxmlformats-officedocument.spreadsheetml.worksheet+xml"/>
  <Override PartName="/xl/worksheets/sheet334.xml" ContentType="application/vnd.openxmlformats-officedocument.spreadsheetml.worksheet+xml"/>
  <Override PartName="/xl/worksheets/sheet33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drawings/drawing326.xml" ContentType="application/vnd.openxmlformats-officedocument.drawing+xml"/>
  <Override PartName="/xl/drawings/drawing327.xml" ContentType="application/vnd.openxmlformats-officedocument.drawing+xml"/>
  <Override PartName="/xl/drawings/drawing328.xml" ContentType="application/vnd.openxmlformats-officedocument.drawing+xml"/>
  <Override PartName="/xl/drawings/drawing329.xml" ContentType="application/vnd.openxmlformats-officedocument.drawing+xml"/>
  <Override PartName="/xl/drawings/drawing330.xml" ContentType="application/vnd.openxmlformats-officedocument.drawing+xml"/>
  <Override PartName="/xl/drawings/drawing331.xml" ContentType="application/vnd.openxmlformats-officedocument.drawing+xml"/>
  <Override PartName="/xl/drawings/drawing332.xml" ContentType="application/vnd.openxmlformats-officedocument.drawing+xml"/>
  <Override PartName="/xl/drawings/drawing333.xml" ContentType="application/vnd.openxmlformats-officedocument.drawing+xml"/>
  <Override PartName="/xl/drawings/drawing334.xml" ContentType="application/vnd.openxmlformats-officedocument.drawing+xml"/>
  <Override PartName="/xl/drawings/drawing33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/>
  <mc:AlternateContent xmlns:mc="http://schemas.openxmlformats.org/markup-compatibility/2006">
    <mc:Choice Requires="x15">
      <x15ac:absPath xmlns:x15ac="http://schemas.microsoft.com/office/spreadsheetml/2010/11/ac" url="C:\Users\yudy_santos\Desktop\NOMINA PARA EL PORTAL DE TRANSPARENCIA AGOSTO 2025\"/>
    </mc:Choice>
  </mc:AlternateContent>
  <xr:revisionPtr revIDLastSave="0" documentId="13_ncr:1_{1FAB872C-8CD0-4A41-A299-CA2DE0DAB1CF}" xr6:coauthVersionLast="47" xr6:coauthVersionMax="47" xr10:uidLastSave="{00000000-0000-0000-0000-000000000000}"/>
  <bookViews>
    <workbookView xWindow="-120" yWindow="-120" windowWidth="29040" windowHeight="15720" tabRatio="751" firstSheet="330" activeTab="334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  <sheet name="NOMINA FIJA MAYO 2025 (2)" sheetId="335" r:id="rId314"/>
    <sheet name="NOM EMPLEA TEMPO MAYO 2025" sheetId="329" r:id="rId315"/>
    <sheet name="NOMINA MILITAR MAYO 2025" sheetId="330" r:id="rId316"/>
    <sheet name="NOM INTERINATO MAYO 2025" sheetId="331" r:id="rId317"/>
    <sheet name="NOMINA SUPLENCIA MAYO 2025" sheetId="332" r:id="rId318"/>
    <sheet name="NOM TRAMITE PENSIÓN MAYO 2025" sheetId="333" r:id="rId319"/>
    <sheet name="NOMINA FIJA JUNIO 2025 " sheetId="336" r:id="rId320"/>
    <sheet name="NOM EMPLEA TEMPO JUNIO 2025 " sheetId="337" r:id="rId321"/>
    <sheet name="NOM INTERINATO JUNIO 2025 " sheetId="338" r:id="rId322"/>
    <sheet name="NOMINA SUPLENCIA JUNIO 2025" sheetId="339" r:id="rId323"/>
    <sheet name="NOM TRAMITE PENSIÓN JUNI 20 " sheetId="340" r:id="rId324"/>
    <sheet name="NOMINA MILITAR MAYO 2025 (2)" sheetId="341" r:id="rId325"/>
    <sheet name="NOMINA FIJA JULIO 2025" sheetId="342" r:id="rId326"/>
    <sheet name="NOM EMPLEA TEMPO JULIO 2025" sheetId="343" r:id="rId327"/>
    <sheet name="NOM INTERINATO JULIO 2025 " sheetId="344" r:id="rId328"/>
    <sheet name="NOMINA SUPLENCIA JULIO 2025" sheetId="345" r:id="rId329"/>
    <sheet name="NOMINA MILITAR JULIO 2025" sheetId="346" r:id="rId330"/>
    <sheet name="NOMINA FIJA AGOSTO 2025" sheetId="347" r:id="rId331"/>
    <sheet name="NOM EMPLEA TEMPO AGOSTO 2025" sheetId="348" r:id="rId332"/>
    <sheet name="NOMINA INTERINATO AGOSTO 2025" sheetId="349" r:id="rId333"/>
    <sheet name="NOMINA SUPLENCIA AGOSTO 2025" sheetId="350" r:id="rId334"/>
    <sheet name="NOMINA MILITAR AGOSTO 2025" sheetId="351" r:id="rId335"/>
  </sheets>
  <definedNames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331" hidden="1">'NOM EMPLEA TEMPO AGOSTO 2025'!$A$13:$Q$13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26" hidden="1">'NOM EMPLEA TEMPO JULIO 2025'!$A$13:$Q$13</definedName>
    <definedName name="_xlnm._FilterDatabase" localSheetId="320" hidden="1">'NOM EMPLEA TEMPO JUNIO 2025 '!#REF!</definedName>
    <definedName name="_xlnm._FilterDatabase" localSheetId="300" hidden="1">'NOM EMPLEA TEMPO MARZO 2025'!$A$101:$S$136</definedName>
    <definedName name="_xlnm._FilterDatabase" localSheetId="314" hidden="1">'NOM EMPLEA TEMPO MAYO 2025'!#REF!</definedName>
    <definedName name="_xlnm._FilterDatabase" localSheetId="272" hidden="1">'NOM EMPLEA TEMPO NOVIEMBRE 2024'!$A$96:$S$131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330" hidden="1">'NOMINA FIJA AGOSTO 2025'!$A$194:$N$241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325" hidden="1">'NOMINA FIJA JULIO 2025'!$A$192:$N$239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319" hidden="1">'NOMINA FIJA JUNIO 2025 '!$A$196:$N$243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313" hidden="1">'NOMINA FIJA MAYO 2025 (2)'!$A$191:$N$238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334" hidden="1">'NOMINA MILITAR AGOSTO 2025'!$A$15:$M$47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329" hidden="1">'NOMINA MILITAR JULIO 2025'!$A$15:$M$47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315" hidden="1">'NOMINA MILITAR MAYO 2025'!$A$14:$M$33</definedName>
    <definedName name="_xlnm._FilterDatabase" localSheetId="324" hidden="1">'NOMINA MILITAR MAYO 2025 (2)'!$A$14:$M$40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331">'NOM EMPLEA TEMPO AGOSTO 2025'!$B$1:$P$193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26">'NOM EMPLEA TEMPO JULIO 2025'!$B$1:$P$198</definedName>
    <definedName name="_xlnm.Print_Area" localSheetId="320">'NOM EMPLEA TEMPO JUNIO 2025 '!$B$1:$P$184</definedName>
    <definedName name="_xlnm.Print_Area" localSheetId="300">'NOM EMPLEA TEMPO MARZO 2025'!$A$1:$P$162</definedName>
    <definedName name="_xlnm.Print_Area" localSheetId="314">'NOM EMPLEA TEMPO MAYO 2025'!$B$1:$P$174</definedName>
    <definedName name="_xlnm.Print_Area" localSheetId="272">'NOM EMPLEA TEMPO NOVIEMBRE 2024'!$A$1:$O$157</definedName>
    <definedName name="_xlnm.Print_Area" localSheetId="309">'NOM INTERINATO ABRIL 2025 '!$A$1:$N$90</definedName>
    <definedName name="_xlnm.Print_Area" localSheetId="327">'NOM INTERINATO JULIO 2025 '!$A$1:$M$60</definedName>
    <definedName name="_xlnm.Print_Area" localSheetId="321">'NOM INTERINATO JUNIO 2025 '!$A$1:$N$79</definedName>
    <definedName name="_xlnm.Print_Area" localSheetId="302">'NOM INTERINATO MARZO 2025'!$A$1:$N$90</definedName>
    <definedName name="_xlnm.Print_Area" localSheetId="316">'NOM INTERINATO MAYO 2025'!$A$1:$N$92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23">'NOM TRAMITE PENSIÓN JUNI 20 '!$A$1:$M$37</definedName>
    <definedName name="_xlnm.Print_Area" localSheetId="305">'NOM TRAMITE PENSION MARZO 2025'!$A$1:$M$41</definedName>
    <definedName name="_xlnm.Print_Area" localSheetId="318">'NOM TRAMITE PENSIÓN MAYO 2025'!$A$1:$M$37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251">'NOMINA FIJA AGOSTO 2024 '!$A$1:$N$251</definedName>
    <definedName name="_xlnm.Print_Area" localSheetId="330">'NOMINA FIJA AGOSTO 2025'!$A$1:$M$269</definedName>
    <definedName name="_xlnm.Print_Area" localSheetId="278">'NOMINA FIJA DICIEMBRE 2024'!$A$1:$M$257</definedName>
    <definedName name="_xlnm.Print_Area" localSheetId="285">'NOMINA FIJA ENERO 2025'!$A$1:$N$260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245">'NOMINA FIJA JULIO  2024 '!$A$1:$O$263</definedName>
    <definedName name="_xlnm.Print_Area" localSheetId="325">'NOMINA FIJA JULIO 2025'!$A$1:$M$267</definedName>
    <definedName name="_xlnm.Print_Area" localSheetId="239">'NOMINA FIJA JUNIO  2024  '!$A$1:$O$266</definedName>
    <definedName name="_xlnm.Print_Area" localSheetId="319">'NOMINA FIJA JUNIO 2025 '!$A$1:$N$271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234">'NOMINA FIJA MAYO  2024 '!$A$1:$O$263</definedName>
    <definedName name="_xlnm.Print_Area" localSheetId="313">'NOMINA FIJA MAYO 2025 (2)'!$A$1:$N$266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257">'NOMINA FIJA SEPTIEMBRE 2024'!$A$1:$N$256</definedName>
    <definedName name="_xlnm.Print_Area" localSheetId="332">'NOMINA INTERINATO AGOSTO 2025'!$A$1:$M$50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253">'NOMINA MILITAR AGOSTO 2024'!$B$1:$O$57</definedName>
    <definedName name="_xlnm.Print_Area" localSheetId="334">'NOMINA MILITAR AGOSTO 2025'!$A$1:$M$76</definedName>
    <definedName name="_xlnm.Print_Area" localSheetId="280">'NOMINA MILITAR DICIEMBRE 2024'!$B$1:$O$55</definedName>
    <definedName name="_xlnm.Print_Area" localSheetId="287">'NOMINA MILITAR ENERO 2025'!$A$1:$N$62</definedName>
    <definedName name="_xlnm.Print_Area" localSheetId="294">'NOMINA MILITAR FEBRERO 2025 '!$A$1:$N$62</definedName>
    <definedName name="_xlnm.Print_Area" localSheetId="247">'NOMINA MILITAR JULIO  2024 '!$B$1:$O$57</definedName>
    <definedName name="_xlnm.Print_Area" localSheetId="329">'NOMINA MILITAR JULIO 2025'!$A$1:$N$75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236">'NOMINA MILITAR MAYO 2024 '!$B$1:$O$66</definedName>
    <definedName name="_xlnm.Print_Area" localSheetId="315">'NOMINA MILITAR MAYO 2025'!$A$1:$N$56</definedName>
    <definedName name="_xlnm.Print_Area" localSheetId="324">'NOMINA MILITAR MAYO 2025 (2)'!$A$1:$N$74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333">'NOMINA SUPLENCIA AGOSTO 2025'!$A$1:$M$65</definedName>
    <definedName name="_xlnm.Print_Area" localSheetId="282">'NOMINA SUPLENCIA DICIEMBRE 2024'!$A$1:$M$56</definedName>
    <definedName name="_xlnm.Print_Area" localSheetId="289">'NOMINA SUPLENCIA ENERO 2025'!$A$1:$M$63</definedName>
    <definedName name="_xlnm.Print_Area" localSheetId="296">'NOMINA SUPLENCIA FEBRERO 2025'!$A$1:$M$63</definedName>
    <definedName name="_xlnm.Print_Area" localSheetId="328">'NOMINA SUPLENCIA JULIO 2025'!$A$1:$M$65</definedName>
    <definedName name="_xlnm.Print_Area" localSheetId="322">'NOMINA SUPLENCIA JUNIO 2025'!$A$1:$M$58</definedName>
    <definedName name="_xlnm.Print_Area" localSheetId="303">'NOMINA SUPLENCIA MARZO 2025'!$A$1:$N$63</definedName>
    <definedName name="_xlnm.Print_Area" localSheetId="317">'NOMINA SUPLENCIA MAYO 2025'!$A$1:$N$57</definedName>
    <definedName name="_xlnm.Print_Area" localSheetId="276">'NOMINA SUPLENCIA NOVIEM 2024'!$A$1:$M$56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47" i="351" l="1"/>
  <c r="M45" i="351"/>
  <c r="K45" i="351"/>
  <c r="J45" i="351"/>
  <c r="I45" i="351"/>
  <c r="H45" i="351"/>
  <c r="G45" i="351"/>
  <c r="F45" i="351"/>
  <c r="E45" i="351"/>
  <c r="L44" i="351"/>
  <c r="L45" i="351" s="1"/>
  <c r="K40" i="351"/>
  <c r="K47" i="351" s="1"/>
  <c r="J40" i="351"/>
  <c r="J47" i="351" s="1"/>
  <c r="I40" i="351"/>
  <c r="I47" i="351" s="1"/>
  <c r="H40" i="351"/>
  <c r="H47" i="351" s="1"/>
  <c r="G40" i="351"/>
  <c r="G47" i="351" s="1"/>
  <c r="F40" i="351"/>
  <c r="F47" i="351" s="1"/>
  <c r="E40" i="351"/>
  <c r="E47" i="351" s="1"/>
  <c r="L39" i="351"/>
  <c r="L38" i="351"/>
  <c r="L37" i="351"/>
  <c r="L36" i="351"/>
  <c r="L35" i="351"/>
  <c r="L34" i="351"/>
  <c r="L33" i="351"/>
  <c r="L32" i="351"/>
  <c r="L31" i="351"/>
  <c r="L30" i="351"/>
  <c r="L29" i="351"/>
  <c r="L28" i="351"/>
  <c r="L27" i="351"/>
  <c r="L26" i="351"/>
  <c r="L25" i="351"/>
  <c r="L24" i="351"/>
  <c r="L23" i="351"/>
  <c r="L22" i="351"/>
  <c r="L21" i="351"/>
  <c r="L20" i="351"/>
  <c r="L19" i="351"/>
  <c r="L18" i="351"/>
  <c r="L17" i="351"/>
  <c r="L40" i="351" s="1"/>
  <c r="L47" i="351" s="1"/>
  <c r="M16" i="351"/>
  <c r="M40" i="351" s="1"/>
  <c r="M47" i="351" s="1"/>
  <c r="D41" i="350"/>
  <c r="C244" i="347" l="1"/>
  <c r="D169" i="348"/>
  <c r="H143" i="348"/>
  <c r="L62" i="347"/>
  <c r="D22" i="349"/>
  <c r="E148" i="347"/>
  <c r="E126" i="347"/>
  <c r="E114" i="347"/>
  <c r="E103" i="347"/>
  <c r="E94" i="347"/>
  <c r="E81" i="347"/>
  <c r="E63" i="347"/>
  <c r="E57" i="347"/>
  <c r="E48" i="347"/>
  <c r="E43" i="347"/>
  <c r="E39" i="347"/>
  <c r="E32" i="347"/>
  <c r="E25" i="347"/>
  <c r="G81" i="347"/>
  <c r="H81" i="347"/>
  <c r="I81" i="347"/>
  <c r="J81" i="347"/>
  <c r="K81" i="347"/>
  <c r="L80" i="347"/>
  <c r="M80" i="347" s="1"/>
  <c r="L79" i="347"/>
  <c r="M79" i="347" s="1"/>
  <c r="L22" i="347"/>
  <c r="M22" i="347" s="1"/>
  <c r="G41" i="350"/>
  <c r="M39" i="350"/>
  <c r="M38" i="350"/>
  <c r="L32" i="350"/>
  <c r="M32" i="350" s="1"/>
  <c r="L31" i="350"/>
  <c r="M31" i="350" s="1"/>
  <c r="M28" i="350"/>
  <c r="L28" i="350"/>
  <c r="L27" i="350"/>
  <c r="M27" i="350" s="1"/>
  <c r="K24" i="350"/>
  <c r="J24" i="350"/>
  <c r="I24" i="350"/>
  <c r="H24" i="350"/>
  <c r="L24" i="350" s="1"/>
  <c r="G24" i="350"/>
  <c r="M24" i="350" s="1"/>
  <c r="E24" i="350"/>
  <c r="M23" i="350"/>
  <c r="L23" i="350"/>
  <c r="L20" i="350"/>
  <c r="K20" i="350"/>
  <c r="J20" i="350"/>
  <c r="J41" i="350" s="1"/>
  <c r="I20" i="350"/>
  <c r="H20" i="350"/>
  <c r="G20" i="350"/>
  <c r="M20" i="350" s="1"/>
  <c r="F20" i="350"/>
  <c r="E20" i="350"/>
  <c r="L19" i="350"/>
  <c r="M19" i="350" s="1"/>
  <c r="L16" i="350"/>
  <c r="L41" i="350" s="1"/>
  <c r="K16" i="350"/>
  <c r="J16" i="350"/>
  <c r="I16" i="350"/>
  <c r="I41" i="350" s="1"/>
  <c r="H16" i="350"/>
  <c r="H41" i="350" s="1"/>
  <c r="G16" i="350"/>
  <c r="F16" i="350"/>
  <c r="E16" i="350"/>
  <c r="E41" i="350" s="1"/>
  <c r="L15" i="350"/>
  <c r="M15" i="350" s="1"/>
  <c r="M16" i="350" s="1"/>
  <c r="J19" i="349"/>
  <c r="J22" i="349" s="1"/>
  <c r="I19" i="349"/>
  <c r="I22" i="349" s="1"/>
  <c r="H19" i="349"/>
  <c r="H22" i="349" s="1"/>
  <c r="G19" i="349"/>
  <c r="G22" i="349" s="1"/>
  <c r="E19" i="349"/>
  <c r="E22" i="349" s="1"/>
  <c r="L18" i="349"/>
  <c r="L19" i="349" s="1"/>
  <c r="J15" i="349"/>
  <c r="I15" i="349"/>
  <c r="H15" i="349"/>
  <c r="G15" i="349"/>
  <c r="E15" i="349"/>
  <c r="L14" i="349"/>
  <c r="L15" i="349" s="1"/>
  <c r="L22" i="349" s="1"/>
  <c r="N166" i="348"/>
  <c r="M166" i="348"/>
  <c r="L166" i="348"/>
  <c r="K166" i="348"/>
  <c r="J166" i="348"/>
  <c r="H166" i="348"/>
  <c r="O165" i="348"/>
  <c r="P165" i="348" s="1"/>
  <c r="O164" i="348"/>
  <c r="P164" i="348" s="1"/>
  <c r="O163" i="348"/>
  <c r="P163" i="348" s="1"/>
  <c r="O162" i="348"/>
  <c r="P162" i="348" s="1"/>
  <c r="O161" i="348"/>
  <c r="P161" i="348" s="1"/>
  <c r="O160" i="348"/>
  <c r="P160" i="348" s="1"/>
  <c r="O159" i="348"/>
  <c r="P159" i="348" s="1"/>
  <c r="O158" i="348"/>
  <c r="P158" i="348" s="1"/>
  <c r="N155" i="348"/>
  <c r="M155" i="348"/>
  <c r="L155" i="348"/>
  <c r="K155" i="348"/>
  <c r="J155" i="348"/>
  <c r="H155" i="348"/>
  <c r="O154" i="348"/>
  <c r="P154" i="348" s="1"/>
  <c r="O153" i="348"/>
  <c r="P153" i="348" s="1"/>
  <c r="O152" i="348"/>
  <c r="P152" i="348" s="1"/>
  <c r="O151" i="348"/>
  <c r="P151" i="348" s="1"/>
  <c r="O150" i="348"/>
  <c r="P150" i="348" s="1"/>
  <c r="P149" i="348"/>
  <c r="O149" i="348"/>
  <c r="O148" i="348"/>
  <c r="P148" i="348" s="1"/>
  <c r="O147" i="348"/>
  <c r="P147" i="348" s="1"/>
  <c r="O146" i="348"/>
  <c r="N143" i="348"/>
  <c r="M143" i="348"/>
  <c r="L143" i="348"/>
  <c r="K143" i="348"/>
  <c r="J143" i="348"/>
  <c r="O142" i="348"/>
  <c r="P142" i="348" s="1"/>
  <c r="P141" i="348"/>
  <c r="O141" i="348"/>
  <c r="O140" i="348"/>
  <c r="P140" i="348" s="1"/>
  <c r="O139" i="348"/>
  <c r="P139" i="348" s="1"/>
  <c r="O138" i="348"/>
  <c r="P138" i="348" s="1"/>
  <c r="O137" i="348"/>
  <c r="P137" i="348" s="1"/>
  <c r="P136" i="348"/>
  <c r="O136" i="348"/>
  <c r="N133" i="348"/>
  <c r="M133" i="348"/>
  <c r="L133" i="348"/>
  <c r="K133" i="348"/>
  <c r="J133" i="348"/>
  <c r="H133" i="348"/>
  <c r="O132" i="348"/>
  <c r="P132" i="348" s="1"/>
  <c r="P131" i="348"/>
  <c r="O131" i="348"/>
  <c r="O130" i="348"/>
  <c r="P130" i="348" s="1"/>
  <c r="O129" i="348"/>
  <c r="P129" i="348" s="1"/>
  <c r="O128" i="348"/>
  <c r="P128" i="348" s="1"/>
  <c r="O127" i="348"/>
  <c r="P127" i="348" s="1"/>
  <c r="O126" i="348"/>
  <c r="P126" i="348" s="1"/>
  <c r="O125" i="348"/>
  <c r="P125" i="348" s="1"/>
  <c r="O124" i="348"/>
  <c r="P124" i="348" s="1"/>
  <c r="O123" i="348"/>
  <c r="O119" i="348"/>
  <c r="N119" i="348"/>
  <c r="M119" i="348"/>
  <c r="L119" i="348"/>
  <c r="K119" i="348"/>
  <c r="J119" i="348"/>
  <c r="H119" i="348"/>
  <c r="O118" i="348"/>
  <c r="P118" i="348" s="1"/>
  <c r="P119" i="348" s="1"/>
  <c r="N115" i="348"/>
  <c r="M115" i="348"/>
  <c r="L115" i="348"/>
  <c r="K115" i="348"/>
  <c r="J115" i="348"/>
  <c r="I115" i="348"/>
  <c r="H115" i="348"/>
  <c r="O114" i="348"/>
  <c r="P114" i="348" s="1"/>
  <c r="O113" i="348"/>
  <c r="P113" i="348" s="1"/>
  <c r="O112" i="348"/>
  <c r="P112" i="348" s="1"/>
  <c r="O111" i="348"/>
  <c r="P111" i="348" s="1"/>
  <c r="P110" i="348"/>
  <c r="O110" i="348"/>
  <c r="O109" i="348"/>
  <c r="P109" i="348" s="1"/>
  <c r="O108" i="348"/>
  <c r="N105" i="348"/>
  <c r="O104" i="348"/>
  <c r="O105" i="348" s="1"/>
  <c r="N101" i="348"/>
  <c r="M101" i="348"/>
  <c r="L101" i="348"/>
  <c r="K101" i="348"/>
  <c r="J101" i="348"/>
  <c r="I101" i="348"/>
  <c r="H101" i="348"/>
  <c r="O100" i="348"/>
  <c r="P100" i="348" s="1"/>
  <c r="O99" i="348"/>
  <c r="O98" i="348"/>
  <c r="P98" i="348" s="1"/>
  <c r="N95" i="348"/>
  <c r="M95" i="348"/>
  <c r="L95" i="348"/>
  <c r="K95" i="348"/>
  <c r="J95" i="348"/>
  <c r="I95" i="348"/>
  <c r="H95" i="348"/>
  <c r="O94" i="348"/>
  <c r="O95" i="348" s="1"/>
  <c r="N91" i="348"/>
  <c r="M91" i="348"/>
  <c r="L91" i="348"/>
  <c r="K91" i="348"/>
  <c r="J91" i="348"/>
  <c r="H91" i="348"/>
  <c r="O90" i="348"/>
  <c r="P90" i="348" s="1"/>
  <c r="O89" i="348"/>
  <c r="P89" i="348" s="1"/>
  <c r="O88" i="348"/>
  <c r="P88" i="348" s="1"/>
  <c r="O87" i="348"/>
  <c r="P87" i="348" s="1"/>
  <c r="P86" i="348"/>
  <c r="O86" i="348"/>
  <c r="P85" i="348"/>
  <c r="N82" i="348"/>
  <c r="M82" i="348"/>
  <c r="L82" i="348"/>
  <c r="K82" i="348"/>
  <c r="J82" i="348"/>
  <c r="H82" i="348"/>
  <c r="O80" i="348"/>
  <c r="P80" i="348" s="1"/>
  <c r="O79" i="348"/>
  <c r="P79" i="348" s="1"/>
  <c r="O78" i="348"/>
  <c r="P78" i="348" s="1"/>
  <c r="O77" i="348"/>
  <c r="P77" i="348" s="1"/>
  <c r="O76" i="348"/>
  <c r="P76" i="348" s="1"/>
  <c r="O75" i="348"/>
  <c r="O72" i="348"/>
  <c r="P72" i="348" s="1"/>
  <c r="O71" i="348"/>
  <c r="P71" i="348" s="1"/>
  <c r="N68" i="348"/>
  <c r="M68" i="348"/>
  <c r="L68" i="348"/>
  <c r="K68" i="348"/>
  <c r="J68" i="348"/>
  <c r="I68" i="348"/>
  <c r="H68" i="348"/>
  <c r="P67" i="348"/>
  <c r="P66" i="348"/>
  <c r="O66" i="348"/>
  <c r="O65" i="348"/>
  <c r="O68" i="348" s="1"/>
  <c r="N62" i="348"/>
  <c r="M62" i="348"/>
  <c r="L62" i="348"/>
  <c r="K62" i="348"/>
  <c r="J62" i="348"/>
  <c r="I62" i="348"/>
  <c r="H62" i="348"/>
  <c r="O61" i="348"/>
  <c r="P61" i="348" s="1"/>
  <c r="P62" i="348" s="1"/>
  <c r="N58" i="348"/>
  <c r="M58" i="348"/>
  <c r="L58" i="348"/>
  <c r="K58" i="348"/>
  <c r="J58" i="348"/>
  <c r="I58" i="348"/>
  <c r="H58" i="348"/>
  <c r="P57" i="348"/>
  <c r="O57" i="348"/>
  <c r="O56" i="348"/>
  <c r="O58" i="348" s="1"/>
  <c r="O49" i="348"/>
  <c r="P49" i="348" s="1"/>
  <c r="O48" i="348"/>
  <c r="P48" i="348" s="1"/>
  <c r="N45" i="348"/>
  <c r="M45" i="348"/>
  <c r="L45" i="348"/>
  <c r="K45" i="348"/>
  <c r="J45" i="348"/>
  <c r="H45" i="348"/>
  <c r="O44" i="348"/>
  <c r="P44" i="348" s="1"/>
  <c r="O43" i="348"/>
  <c r="O45" i="348" s="1"/>
  <c r="N40" i="348"/>
  <c r="M40" i="348"/>
  <c r="L40" i="348"/>
  <c r="K40" i="348"/>
  <c r="J40" i="348"/>
  <c r="H40" i="348"/>
  <c r="O39" i="348"/>
  <c r="P39" i="348" s="1"/>
  <c r="O38" i="348"/>
  <c r="P38" i="348" s="1"/>
  <c r="O37" i="348"/>
  <c r="O40" i="348" s="1"/>
  <c r="P34" i="348"/>
  <c r="O33" i="348"/>
  <c r="P33" i="348" s="1"/>
  <c r="N30" i="348"/>
  <c r="M30" i="348"/>
  <c r="L30" i="348"/>
  <c r="K30" i="348"/>
  <c r="J30" i="348"/>
  <c r="H30" i="348"/>
  <c r="O29" i="348"/>
  <c r="O30" i="348" s="1"/>
  <c r="N26" i="348"/>
  <c r="M26" i="348"/>
  <c r="L26" i="348"/>
  <c r="K26" i="348"/>
  <c r="J26" i="348"/>
  <c r="H26" i="348"/>
  <c r="O25" i="348"/>
  <c r="P25" i="348" s="1"/>
  <c r="O24" i="348"/>
  <c r="P24" i="348" s="1"/>
  <c r="P26" i="348" s="1"/>
  <c r="N20" i="348"/>
  <c r="M20" i="348"/>
  <c r="L20" i="348"/>
  <c r="K20" i="348"/>
  <c r="J20" i="348"/>
  <c r="I20" i="348"/>
  <c r="H20" i="348"/>
  <c r="O19" i="348"/>
  <c r="O20" i="348" s="1"/>
  <c r="N16" i="348"/>
  <c r="N169" i="348" s="1"/>
  <c r="M16" i="348"/>
  <c r="M169" i="348" s="1"/>
  <c r="L16" i="348"/>
  <c r="K16" i="348"/>
  <c r="K169" i="348" s="1"/>
  <c r="J16" i="348"/>
  <c r="J169" i="348" s="1"/>
  <c r="H16" i="348"/>
  <c r="H169" i="348" s="1"/>
  <c r="O15" i="348"/>
  <c r="P15" i="348" s="1"/>
  <c r="P16" i="348" s="1"/>
  <c r="P14" i="348"/>
  <c r="K241" i="347"/>
  <c r="J241" i="347"/>
  <c r="I241" i="347"/>
  <c r="H241" i="347"/>
  <c r="G241" i="347"/>
  <c r="E241" i="347"/>
  <c r="L240" i="347"/>
  <c r="M240" i="347" s="1"/>
  <c r="L239" i="347"/>
  <c r="M239" i="347" s="1"/>
  <c r="L238" i="347"/>
  <c r="M238" i="347" s="1"/>
  <c r="M237" i="347"/>
  <c r="L236" i="347"/>
  <c r="M236" i="347" s="1"/>
  <c r="L235" i="347"/>
  <c r="K232" i="347"/>
  <c r="J232" i="347"/>
  <c r="I232" i="347"/>
  <c r="H232" i="347"/>
  <c r="G232" i="347"/>
  <c r="E232" i="347"/>
  <c r="M231" i="347"/>
  <c r="M230" i="347"/>
  <c r="L229" i="347"/>
  <c r="M229" i="347" s="1"/>
  <c r="L228" i="347"/>
  <c r="M228" i="347" s="1"/>
  <c r="L226" i="347"/>
  <c r="M226" i="347" s="1"/>
  <c r="L225" i="347"/>
  <c r="K222" i="347"/>
  <c r="J222" i="347"/>
  <c r="I222" i="347"/>
  <c r="H222" i="347"/>
  <c r="G222" i="347"/>
  <c r="E222" i="347"/>
  <c r="M221" i="347"/>
  <c r="L220" i="347"/>
  <c r="M220" i="347" s="1"/>
  <c r="L219" i="347"/>
  <c r="M219" i="347" s="1"/>
  <c r="L218" i="347"/>
  <c r="M218" i="347" s="1"/>
  <c r="L216" i="347"/>
  <c r="M216" i="347" s="1"/>
  <c r="L215" i="347"/>
  <c r="M215" i="347" s="1"/>
  <c r="L214" i="347"/>
  <c r="M214" i="347" s="1"/>
  <c r="L213" i="347"/>
  <c r="K210" i="347"/>
  <c r="K242" i="347" s="1"/>
  <c r="J210" i="347"/>
  <c r="I210" i="347"/>
  <c r="H210" i="347"/>
  <c r="G210" i="347"/>
  <c r="E210" i="347"/>
  <c r="M209" i="347"/>
  <c r="L208" i="347"/>
  <c r="M208" i="347" s="1"/>
  <c r="L207" i="347"/>
  <c r="M207" i="347" s="1"/>
  <c r="L206" i="347"/>
  <c r="M206" i="347" s="1"/>
  <c r="L205" i="347"/>
  <c r="M205" i="347" s="1"/>
  <c r="L204" i="347"/>
  <c r="M204" i="347" s="1"/>
  <c r="L202" i="347"/>
  <c r="M202" i="347" s="1"/>
  <c r="L201" i="347"/>
  <c r="M201" i="347" s="1"/>
  <c r="L200" i="347"/>
  <c r="M200" i="347" s="1"/>
  <c r="M199" i="347"/>
  <c r="L198" i="347"/>
  <c r="M198" i="347" s="1"/>
  <c r="L197" i="347"/>
  <c r="M197" i="347" s="1"/>
  <c r="L196" i="347"/>
  <c r="K192" i="347"/>
  <c r="J192" i="347"/>
  <c r="I192" i="347"/>
  <c r="H192" i="347"/>
  <c r="G192" i="347"/>
  <c r="E192" i="347"/>
  <c r="L189" i="347"/>
  <c r="M189" i="347" s="1"/>
  <c r="L188" i="347"/>
  <c r="M188" i="347" s="1"/>
  <c r="L187" i="347"/>
  <c r="M187" i="347" s="1"/>
  <c r="K184" i="347"/>
  <c r="J184" i="347"/>
  <c r="I184" i="347"/>
  <c r="H184" i="347"/>
  <c r="G184" i="347"/>
  <c r="E184" i="347"/>
  <c r="L183" i="347"/>
  <c r="M183" i="347" s="1"/>
  <c r="L182" i="347"/>
  <c r="M182" i="347" s="1"/>
  <c r="L181" i="347"/>
  <c r="M181" i="347" s="1"/>
  <c r="L180" i="347"/>
  <c r="M180" i="347" s="1"/>
  <c r="L179" i="347"/>
  <c r="M179" i="347" s="1"/>
  <c r="K172" i="347"/>
  <c r="J172" i="347"/>
  <c r="I172" i="347"/>
  <c r="H172" i="347"/>
  <c r="G172" i="347"/>
  <c r="F172" i="347"/>
  <c r="E172" i="347"/>
  <c r="L171" i="347"/>
  <c r="M171" i="347" s="1"/>
  <c r="L170" i="347"/>
  <c r="M170" i="347" s="1"/>
  <c r="K167" i="347"/>
  <c r="J167" i="347"/>
  <c r="I167" i="347"/>
  <c r="H167" i="347"/>
  <c r="G167" i="347"/>
  <c r="E167" i="347"/>
  <c r="L166" i="347"/>
  <c r="L167" i="347" s="1"/>
  <c r="K163" i="347"/>
  <c r="J163" i="347"/>
  <c r="I163" i="347"/>
  <c r="H163" i="347"/>
  <c r="G163" i="347"/>
  <c r="F163" i="347"/>
  <c r="E163" i="347"/>
  <c r="L162" i="347"/>
  <c r="M162" i="347" s="1"/>
  <c r="L161" i="347"/>
  <c r="M161" i="347" s="1"/>
  <c r="L160" i="347"/>
  <c r="M160" i="347" s="1"/>
  <c r="K157" i="347"/>
  <c r="J157" i="347"/>
  <c r="I157" i="347"/>
  <c r="H157" i="347"/>
  <c r="G157" i="347"/>
  <c r="F157" i="347"/>
  <c r="E157" i="347"/>
  <c r="L156" i="347"/>
  <c r="M156" i="347" s="1"/>
  <c r="K153" i="347"/>
  <c r="J153" i="347"/>
  <c r="I153" i="347"/>
  <c r="H153" i="347"/>
  <c r="G153" i="347"/>
  <c r="E153" i="347"/>
  <c r="L152" i="347"/>
  <c r="M152" i="347" s="1"/>
  <c r="L151" i="347"/>
  <c r="M151" i="347" s="1"/>
  <c r="K148" i="347"/>
  <c r="J148" i="347"/>
  <c r="I148" i="347"/>
  <c r="H148" i="347"/>
  <c r="G148" i="347"/>
  <c r="L147" i="347"/>
  <c r="M147" i="347" s="1"/>
  <c r="L146" i="347"/>
  <c r="M146" i="347" s="1"/>
  <c r="L145" i="347"/>
  <c r="M145" i="347" s="1"/>
  <c r="L144" i="347"/>
  <c r="K141" i="347"/>
  <c r="J141" i="347"/>
  <c r="I141" i="347"/>
  <c r="H141" i="347"/>
  <c r="G141" i="347"/>
  <c r="F141" i="347"/>
  <c r="E141" i="347"/>
  <c r="L140" i="347"/>
  <c r="M140" i="347" s="1"/>
  <c r="L139" i="347"/>
  <c r="M139" i="347" s="1"/>
  <c r="M138" i="347"/>
  <c r="L137" i="347"/>
  <c r="K134" i="347"/>
  <c r="J134" i="347"/>
  <c r="I134" i="347"/>
  <c r="H134" i="347"/>
  <c r="G134" i="347"/>
  <c r="F134" i="347"/>
  <c r="E134" i="347"/>
  <c r="L133" i="347"/>
  <c r="L134" i="347" s="1"/>
  <c r="K130" i="347"/>
  <c r="J130" i="347"/>
  <c r="I130" i="347"/>
  <c r="H130" i="347"/>
  <c r="G130" i="347"/>
  <c r="E130" i="347"/>
  <c r="L129" i="347"/>
  <c r="M129" i="347" s="1"/>
  <c r="M130" i="347" s="1"/>
  <c r="K126" i="347"/>
  <c r="J126" i="347"/>
  <c r="I126" i="347"/>
  <c r="H126" i="347"/>
  <c r="G126" i="347"/>
  <c r="F126" i="347"/>
  <c r="L125" i="347"/>
  <c r="M125" i="347" s="1"/>
  <c r="M124" i="347"/>
  <c r="L123" i="347"/>
  <c r="M123" i="347" s="1"/>
  <c r="L122" i="347"/>
  <c r="M122" i="347" s="1"/>
  <c r="L121" i="347"/>
  <c r="K118" i="347"/>
  <c r="J118" i="347"/>
  <c r="I118" i="347"/>
  <c r="H118" i="347"/>
  <c r="G118" i="347"/>
  <c r="E118" i="347"/>
  <c r="L117" i="347"/>
  <c r="L118" i="347" s="1"/>
  <c r="K114" i="347"/>
  <c r="J114" i="347"/>
  <c r="I114" i="347"/>
  <c r="H114" i="347"/>
  <c r="G114" i="347"/>
  <c r="L113" i="347"/>
  <c r="M113" i="347" s="1"/>
  <c r="L112" i="347"/>
  <c r="M112" i="347" s="1"/>
  <c r="L111" i="347"/>
  <c r="M111" i="347" s="1"/>
  <c r="K108" i="347"/>
  <c r="J108" i="347"/>
  <c r="I108" i="347"/>
  <c r="H108" i="347"/>
  <c r="G108" i="347"/>
  <c r="E108" i="347"/>
  <c r="L106" i="347"/>
  <c r="L108" i="347" s="1"/>
  <c r="K103" i="347"/>
  <c r="J103" i="347"/>
  <c r="I103" i="347"/>
  <c r="H103" i="347"/>
  <c r="G103" i="347"/>
  <c r="L102" i="347"/>
  <c r="M102" i="347" s="1"/>
  <c r="L101" i="347"/>
  <c r="K98" i="347"/>
  <c r="J98" i="347"/>
  <c r="I98" i="347"/>
  <c r="H98" i="347"/>
  <c r="G98" i="347"/>
  <c r="F98" i="347"/>
  <c r="E98" i="347"/>
  <c r="L97" i="347"/>
  <c r="L98" i="347" s="1"/>
  <c r="K94" i="347"/>
  <c r="J94" i="347"/>
  <c r="I94" i="347"/>
  <c r="H94" i="347"/>
  <c r="G94" i="347"/>
  <c r="L93" i="347"/>
  <c r="M93" i="347" s="1"/>
  <c r="L92" i="347"/>
  <c r="M92" i="347" s="1"/>
  <c r="L91" i="347"/>
  <c r="M91" i="347" s="1"/>
  <c r="L90" i="347"/>
  <c r="M90" i="347" s="1"/>
  <c r="L89" i="347"/>
  <c r="M89" i="347" s="1"/>
  <c r="L88" i="347"/>
  <c r="M88" i="347" s="1"/>
  <c r="L87" i="347"/>
  <c r="M87" i="347" s="1"/>
  <c r="L86" i="347"/>
  <c r="M86" i="347" s="1"/>
  <c r="L85" i="347"/>
  <c r="M85" i="347" s="1"/>
  <c r="L84" i="347"/>
  <c r="L78" i="347"/>
  <c r="M78" i="347" s="1"/>
  <c r="L77" i="347"/>
  <c r="M77" i="347" s="1"/>
  <c r="L76" i="347"/>
  <c r="M76" i="347" s="1"/>
  <c r="L75" i="347"/>
  <c r="M75" i="347" s="1"/>
  <c r="L74" i="347"/>
  <c r="M74" i="347" s="1"/>
  <c r="L73" i="347"/>
  <c r="M73" i="347" s="1"/>
  <c r="L72" i="347"/>
  <c r="M72" i="347" s="1"/>
  <c r="L71" i="347"/>
  <c r="M71" i="347" s="1"/>
  <c r="L70" i="347"/>
  <c r="M70" i="347" s="1"/>
  <c r="L69" i="347"/>
  <c r="M69" i="347" s="1"/>
  <c r="L68" i="347"/>
  <c r="M68" i="347" s="1"/>
  <c r="L67" i="347"/>
  <c r="L66" i="347"/>
  <c r="M66" i="347" s="1"/>
  <c r="K63" i="347"/>
  <c r="J63" i="347"/>
  <c r="I63" i="347"/>
  <c r="H63" i="347"/>
  <c r="G63" i="347"/>
  <c r="M62" i="347"/>
  <c r="L61" i="347"/>
  <c r="M61" i="347" s="1"/>
  <c r="L60" i="347"/>
  <c r="M60" i="347" s="1"/>
  <c r="K57" i="347"/>
  <c r="J57" i="347"/>
  <c r="I57" i="347"/>
  <c r="H57" i="347"/>
  <c r="G57" i="347"/>
  <c r="L56" i="347"/>
  <c r="M56" i="347" s="1"/>
  <c r="L55" i="347"/>
  <c r="M55" i="347" s="1"/>
  <c r="L54" i="347"/>
  <c r="M54" i="347" s="1"/>
  <c r="L53" i="347"/>
  <c r="M53" i="347" s="1"/>
  <c r="L52" i="347"/>
  <c r="M52" i="347" s="1"/>
  <c r="L51" i="347"/>
  <c r="M51" i="347" s="1"/>
  <c r="K48" i="347"/>
  <c r="J48" i="347"/>
  <c r="I48" i="347"/>
  <c r="H48" i="347"/>
  <c r="G48" i="347"/>
  <c r="F48" i="347"/>
  <c r="L47" i="347"/>
  <c r="M47" i="347" s="1"/>
  <c r="L46" i="347"/>
  <c r="K43" i="347"/>
  <c r="J43" i="347"/>
  <c r="I43" i="347"/>
  <c r="H43" i="347"/>
  <c r="F43" i="347"/>
  <c r="L42" i="347"/>
  <c r="L43" i="347" s="1"/>
  <c r="K39" i="347"/>
  <c r="J39" i="347"/>
  <c r="I39" i="347"/>
  <c r="H39" i="347"/>
  <c r="G39" i="347"/>
  <c r="L38" i="347"/>
  <c r="M38" i="347" s="1"/>
  <c r="L37" i="347"/>
  <c r="M37" i="347" s="1"/>
  <c r="L36" i="347"/>
  <c r="L35" i="347"/>
  <c r="M35" i="347" s="1"/>
  <c r="K32" i="347"/>
  <c r="J32" i="347"/>
  <c r="I32" i="347"/>
  <c r="H32" i="347"/>
  <c r="G32" i="347"/>
  <c r="L31" i="347"/>
  <c r="M31" i="347" s="1"/>
  <c r="L30" i="347"/>
  <c r="M30" i="347" s="1"/>
  <c r="L29" i="347"/>
  <c r="M29" i="347" s="1"/>
  <c r="L28" i="347"/>
  <c r="K25" i="347"/>
  <c r="J25" i="347"/>
  <c r="I25" i="347"/>
  <c r="H25" i="347"/>
  <c r="G25" i="347"/>
  <c r="F25" i="347"/>
  <c r="L24" i="347"/>
  <c r="M24" i="347" s="1"/>
  <c r="L23" i="347"/>
  <c r="M23" i="347" s="1"/>
  <c r="L21" i="347"/>
  <c r="M21" i="347" s="1"/>
  <c r="L20" i="347"/>
  <c r="M20" i="347" s="1"/>
  <c r="H47" i="346"/>
  <c r="K47" i="346"/>
  <c r="E47" i="346"/>
  <c r="C47" i="346"/>
  <c r="F40" i="346"/>
  <c r="F47" i="346" s="1"/>
  <c r="G40" i="346"/>
  <c r="G47" i="346" s="1"/>
  <c r="H40" i="346"/>
  <c r="I40" i="346"/>
  <c r="I47" i="346" s="1"/>
  <c r="J40" i="346"/>
  <c r="J47" i="346" s="1"/>
  <c r="K40" i="346"/>
  <c r="E40" i="346"/>
  <c r="L39" i="346"/>
  <c r="L38" i="346"/>
  <c r="L37" i="346"/>
  <c r="L36" i="346"/>
  <c r="L35" i="346"/>
  <c r="L34" i="346"/>
  <c r="L33" i="346"/>
  <c r="K24" i="345"/>
  <c r="M45" i="346"/>
  <c r="K45" i="346"/>
  <c r="J45" i="346"/>
  <c r="I45" i="346"/>
  <c r="H45" i="346"/>
  <c r="G45" i="346"/>
  <c r="F45" i="346"/>
  <c r="E45" i="346"/>
  <c r="L44" i="346"/>
  <c r="L45" i="346" s="1"/>
  <c r="L32" i="346"/>
  <c r="L31" i="346"/>
  <c r="L30" i="346"/>
  <c r="L29" i="346"/>
  <c r="L28" i="346"/>
  <c r="L27" i="346"/>
  <c r="L26" i="346"/>
  <c r="L25" i="346"/>
  <c r="L24" i="346"/>
  <c r="L23" i="346"/>
  <c r="L22" i="346"/>
  <c r="L21" i="346"/>
  <c r="L20" i="346"/>
  <c r="L19" i="346"/>
  <c r="L18" i="346"/>
  <c r="L40" i="346" s="1"/>
  <c r="L47" i="346" s="1"/>
  <c r="L17" i="346"/>
  <c r="M16" i="346"/>
  <c r="M40" i="346" s="1"/>
  <c r="M47" i="346" s="1"/>
  <c r="G30" i="344"/>
  <c r="H30" i="344"/>
  <c r="I30" i="344"/>
  <c r="J30" i="344"/>
  <c r="L30" i="344"/>
  <c r="M30" i="344"/>
  <c r="E30" i="344"/>
  <c r="D30" i="344"/>
  <c r="L169" i="348" l="1"/>
  <c r="M167" i="348"/>
  <c r="O82" i="348"/>
  <c r="O16" i="348"/>
  <c r="J167" i="348"/>
  <c r="N167" i="348"/>
  <c r="M106" i="347"/>
  <c r="M108" i="347" s="1"/>
  <c r="L81" i="347"/>
  <c r="L103" i="347"/>
  <c r="P56" i="348"/>
  <c r="P58" i="348" s="1"/>
  <c r="P75" i="348"/>
  <c r="P82" i="348" s="1"/>
  <c r="P94" i="348"/>
  <c r="P95" i="348" s="1"/>
  <c r="O133" i="348"/>
  <c r="O155" i="348"/>
  <c r="K167" i="348"/>
  <c r="P19" i="348"/>
  <c r="P20" i="348" s="1"/>
  <c r="O26" i="348"/>
  <c r="P37" i="348"/>
  <c r="P40" i="348" s="1"/>
  <c r="O62" i="348"/>
  <c r="O143" i="348"/>
  <c r="P146" i="348"/>
  <c r="L167" i="348"/>
  <c r="P43" i="348"/>
  <c r="P45" i="348" s="1"/>
  <c r="P65" i="348"/>
  <c r="P68" i="348" s="1"/>
  <c r="O166" i="348"/>
  <c r="O91" i="348"/>
  <c r="O101" i="348"/>
  <c r="O115" i="348"/>
  <c r="H167" i="348"/>
  <c r="M15" i="349"/>
  <c r="I244" i="347"/>
  <c r="L126" i="347"/>
  <c r="L210" i="347"/>
  <c r="E242" i="347"/>
  <c r="M166" i="347"/>
  <c r="M167" i="347" s="1"/>
  <c r="L130" i="347"/>
  <c r="L241" i="347"/>
  <c r="M172" i="347"/>
  <c r="E244" i="347"/>
  <c r="J242" i="347"/>
  <c r="M117" i="347"/>
  <c r="M118" i="347" s="1"/>
  <c r="L94" i="347"/>
  <c r="G244" i="347"/>
  <c r="M84" i="347"/>
  <c r="M94" i="347" s="1"/>
  <c r="M121" i="347"/>
  <c r="M126" i="347" s="1"/>
  <c r="G242" i="347"/>
  <c r="H244" i="347"/>
  <c r="L39" i="347"/>
  <c r="M42" i="347"/>
  <c r="M43" i="347" s="1"/>
  <c r="M57" i="347"/>
  <c r="M101" i="347"/>
  <c r="M103" i="347" s="1"/>
  <c r="H242" i="347"/>
  <c r="M163" i="347"/>
  <c r="M196" i="347"/>
  <c r="L222" i="347"/>
  <c r="K244" i="347"/>
  <c r="L141" i="347"/>
  <c r="L148" i="347"/>
  <c r="L157" i="347"/>
  <c r="I242" i="347"/>
  <c r="M25" i="347"/>
  <c r="L32" i="347"/>
  <c r="L25" i="347"/>
  <c r="J244" i="347"/>
  <c r="L48" i="347"/>
  <c r="M63" i="347"/>
  <c r="M144" i="347"/>
  <c r="M148" i="347" s="1"/>
  <c r="M153" i="347"/>
  <c r="L163" i="347"/>
  <c r="L232" i="347"/>
  <c r="M41" i="350"/>
  <c r="M19" i="349"/>
  <c r="M22" i="349" s="1"/>
  <c r="M18" i="349"/>
  <c r="M14" i="349"/>
  <c r="P166" i="348"/>
  <c r="P91" i="348"/>
  <c r="P155" i="348"/>
  <c r="P143" i="348"/>
  <c r="P99" i="348"/>
  <c r="P101" i="348" s="1"/>
  <c r="P108" i="348"/>
  <c r="P115" i="348" s="1"/>
  <c r="P29" i="348"/>
  <c r="P30" i="348" s="1"/>
  <c r="P104" i="348"/>
  <c r="P105" i="348" s="1"/>
  <c r="P123" i="348"/>
  <c r="P133" i="348" s="1"/>
  <c r="M184" i="347"/>
  <c r="M114" i="347"/>
  <c r="M210" i="347"/>
  <c r="M192" i="347"/>
  <c r="M28" i="347"/>
  <c r="M32" i="347" s="1"/>
  <c r="M36" i="347"/>
  <c r="M39" i="347" s="1"/>
  <c r="M46" i="347"/>
  <c r="M48" i="347" s="1"/>
  <c r="L57" i="347"/>
  <c r="M67" i="347"/>
  <c r="M81" i="347" s="1"/>
  <c r="M97" i="347"/>
  <c r="M98" i="347" s="1"/>
  <c r="M137" i="347"/>
  <c r="M141" i="347" s="1"/>
  <c r="L153" i="347"/>
  <c r="L172" i="347"/>
  <c r="L184" i="347"/>
  <c r="M225" i="347"/>
  <c r="M232" i="347" s="1"/>
  <c r="M235" i="347"/>
  <c r="M241" i="347" s="1"/>
  <c r="L63" i="347"/>
  <c r="M133" i="347"/>
  <c r="M134" i="347" s="1"/>
  <c r="M213" i="347"/>
  <c r="M222" i="347" s="1"/>
  <c r="L114" i="347"/>
  <c r="L192" i="347"/>
  <c r="P174" i="343"/>
  <c r="O174" i="343"/>
  <c r="N174" i="343"/>
  <c r="M174" i="343"/>
  <c r="L174" i="343"/>
  <c r="K174" i="343"/>
  <c r="J174" i="343"/>
  <c r="H174" i="343"/>
  <c r="D174" i="343"/>
  <c r="O72" i="343"/>
  <c r="P72" i="343" s="1"/>
  <c r="P71" i="343"/>
  <c r="O71" i="343"/>
  <c r="P169" i="348" l="1"/>
  <c r="O169" i="348"/>
  <c r="O167" i="348"/>
  <c r="L242" i="347"/>
  <c r="L244" i="347"/>
  <c r="M244" i="347"/>
  <c r="P167" i="348"/>
  <c r="M242" i="347"/>
  <c r="P34" i="343"/>
  <c r="O33" i="343"/>
  <c r="P33" i="343" s="1"/>
  <c r="O49" i="343"/>
  <c r="P49" i="343" s="1"/>
  <c r="H45" i="343"/>
  <c r="H40" i="343"/>
  <c r="H30" i="343"/>
  <c r="H26" i="343"/>
  <c r="H20" i="343"/>
  <c r="H16" i="343"/>
  <c r="K239" i="342"/>
  <c r="K240" i="342"/>
  <c r="K230" i="342"/>
  <c r="K220" i="342"/>
  <c r="K208" i="342"/>
  <c r="K190" i="342"/>
  <c r="K182" i="342"/>
  <c r="K170" i="342"/>
  <c r="K165" i="342"/>
  <c r="K161" i="342"/>
  <c r="K155" i="342"/>
  <c r="K151" i="342"/>
  <c r="K146" i="342"/>
  <c r="K139" i="342"/>
  <c r="K132" i="342"/>
  <c r="K128" i="342"/>
  <c r="K124" i="342"/>
  <c r="K116" i="342"/>
  <c r="K112" i="342"/>
  <c r="K106" i="342"/>
  <c r="K96" i="342"/>
  <c r="K92" i="342"/>
  <c r="K79" i="342"/>
  <c r="K63" i="342"/>
  <c r="K57" i="342"/>
  <c r="K242" i="342" s="1"/>
  <c r="K48" i="342"/>
  <c r="K43" i="342"/>
  <c r="K39" i="342"/>
  <c r="K32" i="342"/>
  <c r="K25" i="342"/>
  <c r="G242" i="342"/>
  <c r="H242" i="342"/>
  <c r="I242" i="342"/>
  <c r="J242" i="342"/>
  <c r="H124" i="342"/>
  <c r="I124" i="342"/>
  <c r="J124" i="342"/>
  <c r="L124" i="342"/>
  <c r="M124" i="342"/>
  <c r="G124" i="342"/>
  <c r="E124" i="342"/>
  <c r="L120" i="342"/>
  <c r="E170" i="342"/>
  <c r="E165" i="342"/>
  <c r="E161" i="342"/>
  <c r="E155" i="342"/>
  <c r="E151" i="342"/>
  <c r="E146" i="342"/>
  <c r="E139" i="342"/>
  <c r="E132" i="342"/>
  <c r="E128" i="342"/>
  <c r="E242" i="342"/>
  <c r="E116" i="342"/>
  <c r="E112" i="342"/>
  <c r="E106" i="342"/>
  <c r="E101" i="342"/>
  <c r="E96" i="342"/>
  <c r="E92" i="342"/>
  <c r="E79" i="342"/>
  <c r="E63" i="342"/>
  <c r="E57" i="342"/>
  <c r="E48" i="342"/>
  <c r="E43" i="342"/>
  <c r="E39" i="342"/>
  <c r="E32" i="342"/>
  <c r="E25" i="342"/>
  <c r="E208" i="342"/>
  <c r="E220" i="342"/>
  <c r="E230" i="342"/>
  <c r="E239" i="342"/>
  <c r="G146" i="342"/>
  <c r="F139" i="342"/>
  <c r="G63" i="342"/>
  <c r="G57" i="342"/>
  <c r="H57" i="342"/>
  <c r="I57" i="342"/>
  <c r="J57" i="342"/>
  <c r="H91" i="343"/>
  <c r="H101" i="343"/>
  <c r="C242" i="342"/>
  <c r="J45" i="343"/>
  <c r="K45" i="343"/>
  <c r="L45" i="343"/>
  <c r="M45" i="343"/>
  <c r="N45" i="343"/>
  <c r="O44" i="343"/>
  <c r="P44" i="343" s="1"/>
  <c r="O134" i="343"/>
  <c r="P134" i="343" s="1"/>
  <c r="O98" i="343"/>
  <c r="O99" i="343"/>
  <c r="P99" i="343" s="1"/>
  <c r="N91" i="343"/>
  <c r="O90" i="343"/>
  <c r="P90" i="343" s="1"/>
  <c r="M91" i="343"/>
  <c r="L91" i="343"/>
  <c r="K91" i="343"/>
  <c r="J91" i="343"/>
  <c r="J40" i="343"/>
  <c r="K40" i="343"/>
  <c r="L40" i="343"/>
  <c r="M40" i="343"/>
  <c r="N40" i="343"/>
  <c r="O38" i="343"/>
  <c r="P38" i="343" s="1"/>
  <c r="O39" i="343"/>
  <c r="P39" i="343" s="1"/>
  <c r="O37" i="343"/>
  <c r="J26" i="343"/>
  <c r="K26" i="343"/>
  <c r="L26" i="343"/>
  <c r="M26" i="343"/>
  <c r="N26" i="343"/>
  <c r="O25" i="343"/>
  <c r="P25" i="343" s="1"/>
  <c r="G190" i="342"/>
  <c r="H190" i="342"/>
  <c r="I190" i="342"/>
  <c r="J190" i="342"/>
  <c r="E190" i="342"/>
  <c r="L53" i="342"/>
  <c r="M53" i="342" s="1"/>
  <c r="D41" i="345"/>
  <c r="M38" i="345"/>
  <c r="M39" i="345" s="1"/>
  <c r="L32" i="345"/>
  <c r="M32" i="345" s="1"/>
  <c r="L31" i="345"/>
  <c r="M31" i="345" s="1"/>
  <c r="L28" i="345"/>
  <c r="M28" i="345" s="1"/>
  <c r="L27" i="345"/>
  <c r="M27" i="345" s="1"/>
  <c r="J24" i="345"/>
  <c r="I24" i="345"/>
  <c r="H24" i="345"/>
  <c r="G24" i="345"/>
  <c r="E24" i="345"/>
  <c r="L23" i="345"/>
  <c r="M23" i="345" s="1"/>
  <c r="K20" i="345"/>
  <c r="J20" i="345"/>
  <c r="I20" i="345"/>
  <c r="H20" i="345"/>
  <c r="G20" i="345"/>
  <c r="F20" i="345"/>
  <c r="E20" i="345"/>
  <c r="L19" i="345"/>
  <c r="M19" i="345" s="1"/>
  <c r="K16" i="345"/>
  <c r="J16" i="345"/>
  <c r="I16" i="345"/>
  <c r="H16" i="345"/>
  <c r="G16" i="345"/>
  <c r="F16" i="345"/>
  <c r="E16" i="345"/>
  <c r="L15" i="345"/>
  <c r="M15" i="345" s="1"/>
  <c r="M16" i="345" s="1"/>
  <c r="J27" i="344"/>
  <c r="I27" i="344"/>
  <c r="H27" i="344"/>
  <c r="G27" i="344"/>
  <c r="E27" i="344"/>
  <c r="L26" i="344"/>
  <c r="L27" i="344" s="1"/>
  <c r="J23" i="344"/>
  <c r="I23" i="344"/>
  <c r="H23" i="344"/>
  <c r="G23" i="344"/>
  <c r="E23" i="344"/>
  <c r="L22" i="344"/>
  <c r="M22" i="344" s="1"/>
  <c r="J19" i="344"/>
  <c r="I19" i="344"/>
  <c r="H19" i="344"/>
  <c r="G19" i="344"/>
  <c r="E19" i="344"/>
  <c r="L18" i="344"/>
  <c r="L19" i="344" s="1"/>
  <c r="M19" i="344" s="1"/>
  <c r="J15" i="344"/>
  <c r="I15" i="344"/>
  <c r="H15" i="344"/>
  <c r="G15" i="344"/>
  <c r="E15" i="344"/>
  <c r="L14" i="344"/>
  <c r="L15" i="344" s="1"/>
  <c r="N171" i="343"/>
  <c r="M171" i="343"/>
  <c r="L171" i="343"/>
  <c r="K171" i="343"/>
  <c r="J171" i="343"/>
  <c r="H171" i="343"/>
  <c r="O170" i="343"/>
  <c r="P170" i="343" s="1"/>
  <c r="O169" i="343"/>
  <c r="P169" i="343" s="1"/>
  <c r="O168" i="343"/>
  <c r="P168" i="343" s="1"/>
  <c r="O167" i="343"/>
  <c r="P167" i="343" s="1"/>
  <c r="O166" i="343"/>
  <c r="P166" i="343" s="1"/>
  <c r="O165" i="343"/>
  <c r="P165" i="343" s="1"/>
  <c r="O164" i="343"/>
  <c r="P164" i="343" s="1"/>
  <c r="O163" i="343"/>
  <c r="N160" i="343"/>
  <c r="M160" i="343"/>
  <c r="L160" i="343"/>
  <c r="K160" i="343"/>
  <c r="J160" i="343"/>
  <c r="H160" i="343"/>
  <c r="O159" i="343"/>
  <c r="P159" i="343" s="1"/>
  <c r="O158" i="343"/>
  <c r="P158" i="343" s="1"/>
  <c r="O157" i="343"/>
  <c r="P157" i="343" s="1"/>
  <c r="O156" i="343"/>
  <c r="P156" i="343" s="1"/>
  <c r="O155" i="343"/>
  <c r="P155" i="343" s="1"/>
  <c r="O154" i="343"/>
  <c r="P154" i="343" s="1"/>
  <c r="O153" i="343"/>
  <c r="P153" i="343" s="1"/>
  <c r="O152" i="343"/>
  <c r="P152" i="343" s="1"/>
  <c r="O151" i="343"/>
  <c r="P151" i="343" s="1"/>
  <c r="N148" i="343"/>
  <c r="M148" i="343"/>
  <c r="L148" i="343"/>
  <c r="K148" i="343"/>
  <c r="J148" i="343"/>
  <c r="H148" i="343"/>
  <c r="O147" i="343"/>
  <c r="P147" i="343" s="1"/>
  <c r="O145" i="343"/>
  <c r="P145" i="343" s="1"/>
  <c r="O144" i="343"/>
  <c r="P144" i="343" s="1"/>
  <c r="O143" i="343"/>
  <c r="P143" i="343" s="1"/>
  <c r="O146" i="343"/>
  <c r="P146" i="343" s="1"/>
  <c r="O142" i="343"/>
  <c r="P142" i="343" s="1"/>
  <c r="O141" i="343"/>
  <c r="P141" i="343" s="1"/>
  <c r="O140" i="343"/>
  <c r="N137" i="343"/>
  <c r="M137" i="343"/>
  <c r="L137" i="343"/>
  <c r="K137" i="343"/>
  <c r="J137" i="343"/>
  <c r="H137" i="343"/>
  <c r="O136" i="343"/>
  <c r="P136" i="343" s="1"/>
  <c r="O135" i="343"/>
  <c r="P135" i="343" s="1"/>
  <c r="O133" i="343"/>
  <c r="P133" i="343" s="1"/>
  <c r="O132" i="343"/>
  <c r="P132" i="343" s="1"/>
  <c r="O131" i="343"/>
  <c r="P131" i="343" s="1"/>
  <c r="O130" i="343"/>
  <c r="P130" i="343" s="1"/>
  <c r="O129" i="343"/>
  <c r="P129" i="343" s="1"/>
  <c r="O128" i="343"/>
  <c r="O127" i="343"/>
  <c r="P127" i="343" s="1"/>
  <c r="N123" i="343"/>
  <c r="M123" i="343"/>
  <c r="L123" i="343"/>
  <c r="K123" i="343"/>
  <c r="J123" i="343"/>
  <c r="H123" i="343"/>
  <c r="O122" i="343"/>
  <c r="O123" i="343" s="1"/>
  <c r="N119" i="343"/>
  <c r="M119" i="343"/>
  <c r="L119" i="343"/>
  <c r="K119" i="343"/>
  <c r="J119" i="343"/>
  <c r="H119" i="343"/>
  <c r="O89" i="343"/>
  <c r="P89" i="343" s="1"/>
  <c r="O118" i="343"/>
  <c r="P118" i="343" s="1"/>
  <c r="N115" i="343"/>
  <c r="M115" i="343"/>
  <c r="L115" i="343"/>
  <c r="K115" i="343"/>
  <c r="J115" i="343"/>
  <c r="I115" i="343"/>
  <c r="H115" i="343"/>
  <c r="O114" i="343"/>
  <c r="P114" i="343" s="1"/>
  <c r="O113" i="343"/>
  <c r="P113" i="343" s="1"/>
  <c r="O112" i="343"/>
  <c r="P112" i="343" s="1"/>
  <c r="O111" i="343"/>
  <c r="P111" i="343" s="1"/>
  <c r="O110" i="343"/>
  <c r="P110" i="343" s="1"/>
  <c r="O109" i="343"/>
  <c r="P109" i="343" s="1"/>
  <c r="O108" i="343"/>
  <c r="N105" i="343"/>
  <c r="O104" i="343"/>
  <c r="P104" i="343" s="1"/>
  <c r="P105" i="343" s="1"/>
  <c r="N101" i="343"/>
  <c r="M101" i="343"/>
  <c r="L101" i="343"/>
  <c r="K101" i="343"/>
  <c r="J101" i="343"/>
  <c r="I101" i="343"/>
  <c r="O100" i="343"/>
  <c r="P100" i="343" s="1"/>
  <c r="N95" i="343"/>
  <c r="M95" i="343"/>
  <c r="L95" i="343"/>
  <c r="K95" i="343"/>
  <c r="J95" i="343"/>
  <c r="I95" i="343"/>
  <c r="H95" i="343"/>
  <c r="O94" i="343"/>
  <c r="O95" i="343" s="1"/>
  <c r="O88" i="343"/>
  <c r="P88" i="343" s="1"/>
  <c r="O87" i="343"/>
  <c r="P87" i="343" s="1"/>
  <c r="O86" i="343"/>
  <c r="P86" i="343" s="1"/>
  <c r="P85" i="343"/>
  <c r="N82" i="343"/>
  <c r="M82" i="343"/>
  <c r="L82" i="343"/>
  <c r="K82" i="343"/>
  <c r="J82" i="343"/>
  <c r="H82" i="343"/>
  <c r="O80" i="343"/>
  <c r="P80" i="343" s="1"/>
  <c r="O79" i="343"/>
  <c r="P79" i="343" s="1"/>
  <c r="O78" i="343"/>
  <c r="P78" i="343" s="1"/>
  <c r="O77" i="343"/>
  <c r="P77" i="343" s="1"/>
  <c r="O76" i="343"/>
  <c r="P76" i="343" s="1"/>
  <c r="O75" i="343"/>
  <c r="P75" i="343" s="1"/>
  <c r="N68" i="343"/>
  <c r="M68" i="343"/>
  <c r="L68" i="343"/>
  <c r="K68" i="343"/>
  <c r="J68" i="343"/>
  <c r="I68" i="343"/>
  <c r="H68" i="343"/>
  <c r="P67" i="343"/>
  <c r="O66" i="343"/>
  <c r="P66" i="343" s="1"/>
  <c r="O65" i="343"/>
  <c r="N62" i="343"/>
  <c r="M62" i="343"/>
  <c r="L62" i="343"/>
  <c r="K62" i="343"/>
  <c r="J62" i="343"/>
  <c r="I62" i="343"/>
  <c r="H62" i="343"/>
  <c r="O61" i="343"/>
  <c r="P61" i="343" s="1"/>
  <c r="P62" i="343" s="1"/>
  <c r="N58" i="343"/>
  <c r="M58" i="343"/>
  <c r="L58" i="343"/>
  <c r="K58" i="343"/>
  <c r="J58" i="343"/>
  <c r="I58" i="343"/>
  <c r="H58" i="343"/>
  <c r="O57" i="343"/>
  <c r="P57" i="343" s="1"/>
  <c r="O56" i="343"/>
  <c r="O48" i="343"/>
  <c r="O43" i="343"/>
  <c r="P43" i="343" s="1"/>
  <c r="N30" i="343"/>
  <c r="M30" i="343"/>
  <c r="L30" i="343"/>
  <c r="K30" i="343"/>
  <c r="J30" i="343"/>
  <c r="O29" i="343"/>
  <c r="O30" i="343" s="1"/>
  <c r="O24" i="343"/>
  <c r="P24" i="343" s="1"/>
  <c r="N20" i="343"/>
  <c r="M20" i="343"/>
  <c r="L20" i="343"/>
  <c r="K20" i="343"/>
  <c r="J20" i="343"/>
  <c r="I20" i="343"/>
  <c r="O19" i="343"/>
  <c r="O20" i="343" s="1"/>
  <c r="N16" i="343"/>
  <c r="M16" i="343"/>
  <c r="L16" i="343"/>
  <c r="K16" i="343"/>
  <c r="J16" i="343"/>
  <c r="O15" i="343"/>
  <c r="O16" i="343" s="1"/>
  <c r="P14" i="343"/>
  <c r="J239" i="342"/>
  <c r="I239" i="342"/>
  <c r="H239" i="342"/>
  <c r="G239" i="342"/>
  <c r="L238" i="342"/>
  <c r="M238" i="342" s="1"/>
  <c r="L237" i="342"/>
  <c r="M237" i="342" s="1"/>
  <c r="L236" i="342"/>
  <c r="M236" i="342" s="1"/>
  <c r="M235" i="342"/>
  <c r="L234" i="342"/>
  <c r="M234" i="342" s="1"/>
  <c r="L233" i="342"/>
  <c r="M233" i="342" s="1"/>
  <c r="J230" i="342"/>
  <c r="I230" i="342"/>
  <c r="H230" i="342"/>
  <c r="G230" i="342"/>
  <c r="M229" i="342"/>
  <c r="M228" i="342"/>
  <c r="L227" i="342"/>
  <c r="M227" i="342" s="1"/>
  <c r="L226" i="342"/>
  <c r="M226" i="342" s="1"/>
  <c r="L224" i="342"/>
  <c r="M224" i="342" s="1"/>
  <c r="L223" i="342"/>
  <c r="J220" i="342"/>
  <c r="I220" i="342"/>
  <c r="H220" i="342"/>
  <c r="G220" i="342"/>
  <c r="M219" i="342"/>
  <c r="L218" i="342"/>
  <c r="M218" i="342" s="1"/>
  <c r="L217" i="342"/>
  <c r="M217" i="342" s="1"/>
  <c r="L216" i="342"/>
  <c r="M216" i="342" s="1"/>
  <c r="L214" i="342"/>
  <c r="M214" i="342" s="1"/>
  <c r="L213" i="342"/>
  <c r="M213" i="342" s="1"/>
  <c r="L212" i="342"/>
  <c r="M212" i="342" s="1"/>
  <c r="L211" i="342"/>
  <c r="J208" i="342"/>
  <c r="I208" i="342"/>
  <c r="H208" i="342"/>
  <c r="G208" i="342"/>
  <c r="M207" i="342"/>
  <c r="L206" i="342"/>
  <c r="M206" i="342" s="1"/>
  <c r="L205" i="342"/>
  <c r="M205" i="342" s="1"/>
  <c r="L204" i="342"/>
  <c r="M204" i="342" s="1"/>
  <c r="L203" i="342"/>
  <c r="M203" i="342" s="1"/>
  <c r="L202" i="342"/>
  <c r="M202" i="342" s="1"/>
  <c r="L200" i="342"/>
  <c r="M200" i="342" s="1"/>
  <c r="L199" i="342"/>
  <c r="M199" i="342" s="1"/>
  <c r="L198" i="342"/>
  <c r="M198" i="342" s="1"/>
  <c r="M197" i="342"/>
  <c r="L196" i="342"/>
  <c r="M196" i="342" s="1"/>
  <c r="L195" i="342"/>
  <c r="M195" i="342" s="1"/>
  <c r="L194" i="342"/>
  <c r="M194" i="342" s="1"/>
  <c r="L187" i="342"/>
  <c r="M187" i="342" s="1"/>
  <c r="L186" i="342"/>
  <c r="M186" i="342" s="1"/>
  <c r="L185" i="342"/>
  <c r="M185" i="342" s="1"/>
  <c r="J182" i="342"/>
  <c r="I182" i="342"/>
  <c r="H182" i="342"/>
  <c r="G182" i="342"/>
  <c r="E182" i="342"/>
  <c r="L56" i="342"/>
  <c r="M56" i="342" s="1"/>
  <c r="L181" i="342"/>
  <c r="M181" i="342" s="1"/>
  <c r="L180" i="342"/>
  <c r="M180" i="342" s="1"/>
  <c r="L179" i="342"/>
  <c r="M179" i="342" s="1"/>
  <c r="L178" i="342"/>
  <c r="M178" i="342" s="1"/>
  <c r="L177" i="342"/>
  <c r="J170" i="342"/>
  <c r="I170" i="342"/>
  <c r="H170" i="342"/>
  <c r="G170" i="342"/>
  <c r="F170" i="342"/>
  <c r="L168" i="342"/>
  <c r="M168" i="342" s="1"/>
  <c r="J165" i="342"/>
  <c r="I165" i="342"/>
  <c r="H165" i="342"/>
  <c r="G165" i="342"/>
  <c r="L143" i="342"/>
  <c r="M143" i="342" s="1"/>
  <c r="L164" i="342"/>
  <c r="M164" i="342" s="1"/>
  <c r="J161" i="342"/>
  <c r="I161" i="342"/>
  <c r="H161" i="342"/>
  <c r="G161" i="342"/>
  <c r="F161" i="342"/>
  <c r="L160" i="342"/>
  <c r="L159" i="342"/>
  <c r="M159" i="342" s="1"/>
  <c r="L158" i="342"/>
  <c r="M158" i="342" s="1"/>
  <c r="J155" i="342"/>
  <c r="I155" i="342"/>
  <c r="H155" i="342"/>
  <c r="G155" i="342"/>
  <c r="F155" i="342"/>
  <c r="L154" i="342"/>
  <c r="M154" i="342" s="1"/>
  <c r="J151" i="342"/>
  <c r="I151" i="342"/>
  <c r="H151" i="342"/>
  <c r="G151" i="342"/>
  <c r="L150" i="342"/>
  <c r="M150" i="342" s="1"/>
  <c r="L149" i="342"/>
  <c r="M149" i="342" s="1"/>
  <c r="J146" i="342"/>
  <c r="I146" i="342"/>
  <c r="H146" i="342"/>
  <c r="L145" i="342"/>
  <c r="M145" i="342" s="1"/>
  <c r="L169" i="342"/>
  <c r="M169" i="342" s="1"/>
  <c r="L142" i="342"/>
  <c r="J139" i="342"/>
  <c r="I139" i="342"/>
  <c r="H139" i="342"/>
  <c r="G139" i="342"/>
  <c r="L138" i="342"/>
  <c r="M138" i="342" s="1"/>
  <c r="L137" i="342"/>
  <c r="M137" i="342" s="1"/>
  <c r="M136" i="342"/>
  <c r="L135" i="342"/>
  <c r="J132" i="342"/>
  <c r="I132" i="342"/>
  <c r="H132" i="342"/>
  <c r="G132" i="342"/>
  <c r="F132" i="342"/>
  <c r="L131" i="342"/>
  <c r="J128" i="342"/>
  <c r="I128" i="342"/>
  <c r="H128" i="342"/>
  <c r="G128" i="342"/>
  <c r="L127" i="342"/>
  <c r="M127" i="342" s="1"/>
  <c r="M128" i="342" s="1"/>
  <c r="F124" i="342"/>
  <c r="L123" i="342"/>
  <c r="M123" i="342" s="1"/>
  <c r="M122" i="342"/>
  <c r="L121" i="342"/>
  <c r="M121" i="342" s="1"/>
  <c r="M120" i="342"/>
  <c r="L119" i="342"/>
  <c r="M119" i="342" s="1"/>
  <c r="J116" i="342"/>
  <c r="I116" i="342"/>
  <c r="H116" i="342"/>
  <c r="G116" i="342"/>
  <c r="L115" i="342"/>
  <c r="L116" i="342" s="1"/>
  <c r="J112" i="342"/>
  <c r="I112" i="342"/>
  <c r="H112" i="342"/>
  <c r="G112" i="342"/>
  <c r="L111" i="342"/>
  <c r="M111" i="342" s="1"/>
  <c r="L110" i="342"/>
  <c r="M110" i="342" s="1"/>
  <c r="L109" i="342"/>
  <c r="M109" i="342" s="1"/>
  <c r="J106" i="342"/>
  <c r="I106" i="342"/>
  <c r="H106" i="342"/>
  <c r="G106" i="342"/>
  <c r="L104" i="342"/>
  <c r="L106" i="342" s="1"/>
  <c r="K101" i="342"/>
  <c r="J101" i="342"/>
  <c r="I101" i="342"/>
  <c r="H101" i="342"/>
  <c r="G101" i="342"/>
  <c r="L100" i="342"/>
  <c r="M100" i="342" s="1"/>
  <c r="L99" i="342"/>
  <c r="J96" i="342"/>
  <c r="I96" i="342"/>
  <c r="H96" i="342"/>
  <c r="G96" i="342"/>
  <c r="F96" i="342"/>
  <c r="L95" i="342"/>
  <c r="M95" i="342" s="1"/>
  <c r="J92" i="342"/>
  <c r="I92" i="342"/>
  <c r="H92" i="342"/>
  <c r="G92" i="342"/>
  <c r="L55" i="342"/>
  <c r="M55" i="342" s="1"/>
  <c r="L54" i="342"/>
  <c r="M54" i="342" s="1"/>
  <c r="M57" i="342" s="1"/>
  <c r="M242" i="342" s="1"/>
  <c r="L91" i="342"/>
  <c r="M91" i="342" s="1"/>
  <c r="L90" i="342"/>
  <c r="M90" i="342" s="1"/>
  <c r="L89" i="342"/>
  <c r="M89" i="342" s="1"/>
  <c r="L88" i="342"/>
  <c r="M88" i="342" s="1"/>
  <c r="L87" i="342"/>
  <c r="M87" i="342" s="1"/>
  <c r="L86" i="342"/>
  <c r="M86" i="342" s="1"/>
  <c r="L85" i="342"/>
  <c r="M85" i="342" s="1"/>
  <c r="L84" i="342"/>
  <c r="M84" i="342" s="1"/>
  <c r="L83" i="342"/>
  <c r="M83" i="342" s="1"/>
  <c r="L82" i="342"/>
  <c r="M82" i="342" s="1"/>
  <c r="J79" i="342"/>
  <c r="I79" i="342"/>
  <c r="H79" i="342"/>
  <c r="G79" i="342"/>
  <c r="L78" i="342"/>
  <c r="M78" i="342" s="1"/>
  <c r="L77" i="342"/>
  <c r="M77" i="342" s="1"/>
  <c r="L76" i="342"/>
  <c r="M76" i="342" s="1"/>
  <c r="L75" i="342"/>
  <c r="M75" i="342" s="1"/>
  <c r="L74" i="342"/>
  <c r="M74" i="342" s="1"/>
  <c r="L73" i="342"/>
  <c r="M73" i="342" s="1"/>
  <c r="L72" i="342"/>
  <c r="M72" i="342" s="1"/>
  <c r="L71" i="342"/>
  <c r="M71" i="342" s="1"/>
  <c r="L69" i="342"/>
  <c r="M69" i="342" s="1"/>
  <c r="L68" i="342"/>
  <c r="M68" i="342" s="1"/>
  <c r="L70" i="342"/>
  <c r="M70" i="342" s="1"/>
  <c r="L67" i="342"/>
  <c r="M67" i="342" s="1"/>
  <c r="L66" i="342"/>
  <c r="J63" i="342"/>
  <c r="I63" i="342"/>
  <c r="H63" i="342"/>
  <c r="M62" i="342"/>
  <c r="L61" i="342"/>
  <c r="L60" i="342"/>
  <c r="M60" i="342" s="1"/>
  <c r="L52" i="342"/>
  <c r="L51" i="342"/>
  <c r="M51" i="342" s="1"/>
  <c r="J48" i="342"/>
  <c r="I48" i="342"/>
  <c r="H48" i="342"/>
  <c r="G48" i="342"/>
  <c r="F48" i="342"/>
  <c r="L47" i="342"/>
  <c r="M47" i="342" s="1"/>
  <c r="L46" i="342"/>
  <c r="M46" i="342" s="1"/>
  <c r="J43" i="342"/>
  <c r="I43" i="342"/>
  <c r="H43" i="342"/>
  <c r="F43" i="342"/>
  <c r="L42" i="342"/>
  <c r="L43" i="342" s="1"/>
  <c r="J39" i="342"/>
  <c r="I39" i="342"/>
  <c r="H39" i="342"/>
  <c r="G39" i="342"/>
  <c r="L38" i="342"/>
  <c r="M38" i="342" s="1"/>
  <c r="L144" i="342"/>
  <c r="M144" i="342" s="1"/>
  <c r="L37" i="342"/>
  <c r="M37" i="342" s="1"/>
  <c r="L36" i="342"/>
  <c r="M36" i="342" s="1"/>
  <c r="L35" i="342"/>
  <c r="M35" i="342" s="1"/>
  <c r="J32" i="342"/>
  <c r="I32" i="342"/>
  <c r="H32" i="342"/>
  <c r="G32" i="342"/>
  <c r="L31" i="342"/>
  <c r="M31" i="342" s="1"/>
  <c r="L30" i="342"/>
  <c r="M30" i="342" s="1"/>
  <c r="L29" i="342"/>
  <c r="M29" i="342" s="1"/>
  <c r="L28" i="342"/>
  <c r="J25" i="342"/>
  <c r="I25" i="342"/>
  <c r="H25" i="342"/>
  <c r="G25" i="342"/>
  <c r="F25" i="342"/>
  <c r="L24" i="342"/>
  <c r="M24" i="342" s="1"/>
  <c r="L23" i="342"/>
  <c r="M23" i="342" s="1"/>
  <c r="L22" i="342"/>
  <c r="M22" i="342" s="1"/>
  <c r="L21" i="342"/>
  <c r="F38" i="341"/>
  <c r="G38" i="341"/>
  <c r="H38" i="341"/>
  <c r="I38" i="341"/>
  <c r="J38" i="341"/>
  <c r="K38" i="341"/>
  <c r="M38" i="341"/>
  <c r="E38" i="341"/>
  <c r="F34" i="341"/>
  <c r="G34" i="341"/>
  <c r="H34" i="341"/>
  <c r="H39" i="341" s="1"/>
  <c r="I34" i="341"/>
  <c r="J34" i="341"/>
  <c r="K34" i="341"/>
  <c r="E34" i="341"/>
  <c r="L33" i="341"/>
  <c r="L32" i="341"/>
  <c r="L37" i="341"/>
  <c r="L38" i="341" s="1"/>
  <c r="L31" i="341"/>
  <c r="L30" i="341"/>
  <c r="L29" i="341"/>
  <c r="L28" i="341"/>
  <c r="L27" i="341"/>
  <c r="L26" i="341"/>
  <c r="L25" i="341"/>
  <c r="L24" i="341"/>
  <c r="L23" i="341"/>
  <c r="L22" i="341"/>
  <c r="L21" i="341"/>
  <c r="L20" i="341"/>
  <c r="L19" i="341"/>
  <c r="L18" i="341"/>
  <c r="L17" i="341"/>
  <c r="M16" i="341"/>
  <c r="M34" i="341" s="1"/>
  <c r="I18" i="340"/>
  <c r="E18" i="340"/>
  <c r="J16" i="340"/>
  <c r="J18" i="340" s="1"/>
  <c r="I16" i="340"/>
  <c r="H16" i="340"/>
  <c r="H18" i="340" s="1"/>
  <c r="G16" i="340"/>
  <c r="G18" i="340" s="1"/>
  <c r="F16" i="340"/>
  <c r="L16" i="340" s="1"/>
  <c r="L18" i="340" s="1"/>
  <c r="E16" i="340"/>
  <c r="D16" i="340"/>
  <c r="D18" i="340" s="1"/>
  <c r="K15" i="340"/>
  <c r="K16" i="340" s="1"/>
  <c r="K18" i="340" s="1"/>
  <c r="D41" i="339"/>
  <c r="M38" i="339"/>
  <c r="M39" i="339" s="1"/>
  <c r="L32" i="339"/>
  <c r="M32" i="339" s="1"/>
  <c r="L31" i="339"/>
  <c r="M31" i="339" s="1"/>
  <c r="L28" i="339"/>
  <c r="M28" i="339" s="1"/>
  <c r="L27" i="339"/>
  <c r="M27" i="339" s="1"/>
  <c r="K24" i="339"/>
  <c r="J24" i="339"/>
  <c r="I24" i="339"/>
  <c r="H24" i="339"/>
  <c r="L24" i="339" s="1"/>
  <c r="G24" i="339"/>
  <c r="E24" i="339"/>
  <c r="L23" i="339"/>
  <c r="M23" i="339" s="1"/>
  <c r="K20" i="339"/>
  <c r="J20" i="339"/>
  <c r="I20" i="339"/>
  <c r="H20" i="339"/>
  <c r="G20" i="339"/>
  <c r="F20" i="339"/>
  <c r="E20" i="339"/>
  <c r="L19" i="339"/>
  <c r="L20" i="339" s="1"/>
  <c r="K16" i="339"/>
  <c r="J16" i="339"/>
  <c r="I16" i="339"/>
  <c r="H16" i="339"/>
  <c r="G16" i="339"/>
  <c r="F16" i="339"/>
  <c r="E16" i="339"/>
  <c r="L15" i="339"/>
  <c r="L16" i="339" s="1"/>
  <c r="H49" i="338"/>
  <c r="I49" i="338"/>
  <c r="J49" i="338"/>
  <c r="L49" i="338"/>
  <c r="M49" i="338"/>
  <c r="G49" i="338"/>
  <c r="E49" i="338"/>
  <c r="J46" i="338"/>
  <c r="I46" i="338"/>
  <c r="H46" i="338"/>
  <c r="G46" i="338"/>
  <c r="E46" i="338"/>
  <c r="L45" i="338"/>
  <c r="L46" i="338" s="1"/>
  <c r="J42" i="338"/>
  <c r="I42" i="338"/>
  <c r="H42" i="338"/>
  <c r="G42" i="338"/>
  <c r="E42" i="338"/>
  <c r="L41" i="338"/>
  <c r="M41" i="338" s="1"/>
  <c r="J38" i="338"/>
  <c r="I38" i="338"/>
  <c r="H38" i="338"/>
  <c r="G38" i="338"/>
  <c r="E38" i="338"/>
  <c r="L37" i="338"/>
  <c r="L38" i="338" s="1"/>
  <c r="J27" i="338"/>
  <c r="I27" i="338"/>
  <c r="H27" i="338"/>
  <c r="G27" i="338"/>
  <c r="E27" i="338"/>
  <c r="L26" i="338"/>
  <c r="M26" i="338" s="1"/>
  <c r="J23" i="338"/>
  <c r="I23" i="338"/>
  <c r="H23" i="338"/>
  <c r="G23" i="338"/>
  <c r="E23" i="338"/>
  <c r="L22" i="338"/>
  <c r="L23" i="338" s="1"/>
  <c r="D159" i="337"/>
  <c r="D149" i="329"/>
  <c r="H60" i="337"/>
  <c r="O108" i="337"/>
  <c r="O109" i="337" s="1"/>
  <c r="O103" i="337"/>
  <c r="N109" i="337"/>
  <c r="M109" i="337"/>
  <c r="L109" i="337"/>
  <c r="K109" i="337"/>
  <c r="J109" i="337"/>
  <c r="H109" i="337"/>
  <c r="H86" i="337"/>
  <c r="K100" i="337"/>
  <c r="L100" i="337"/>
  <c r="M100" i="337"/>
  <c r="N100" i="337"/>
  <c r="J100" i="337"/>
  <c r="H100" i="337"/>
  <c r="O93" i="337"/>
  <c r="K60" i="337"/>
  <c r="O58" i="337"/>
  <c r="P58" i="337" s="1"/>
  <c r="K42" i="337"/>
  <c r="L42" i="337"/>
  <c r="M42" i="337"/>
  <c r="N42" i="337"/>
  <c r="J42" i="337"/>
  <c r="H42" i="337"/>
  <c r="O40" i="337"/>
  <c r="P40" i="337" s="1"/>
  <c r="P42" i="337" s="1"/>
  <c r="N156" i="337"/>
  <c r="M156" i="337"/>
  <c r="L156" i="337"/>
  <c r="K156" i="337"/>
  <c r="J156" i="337"/>
  <c r="I156" i="337"/>
  <c r="H156" i="337"/>
  <c r="O155" i="337"/>
  <c r="P155" i="337" s="1"/>
  <c r="O154" i="337"/>
  <c r="P154" i="337" s="1"/>
  <c r="O153" i="337"/>
  <c r="P153" i="337" s="1"/>
  <c r="O152" i="337"/>
  <c r="P152" i="337" s="1"/>
  <c r="O151" i="337"/>
  <c r="P151" i="337" s="1"/>
  <c r="O150" i="337"/>
  <c r="P150" i="337" s="1"/>
  <c r="O149" i="337"/>
  <c r="P149" i="337" s="1"/>
  <c r="O148" i="337"/>
  <c r="N145" i="337"/>
  <c r="M145" i="337"/>
  <c r="L145" i="337"/>
  <c r="K145" i="337"/>
  <c r="J145" i="337"/>
  <c r="I145" i="337"/>
  <c r="H145" i="337"/>
  <c r="O144" i="337"/>
  <c r="P144" i="337" s="1"/>
  <c r="O143" i="337"/>
  <c r="P143" i="337" s="1"/>
  <c r="O142" i="337"/>
  <c r="P142" i="337" s="1"/>
  <c r="O141" i="337"/>
  <c r="P141" i="337" s="1"/>
  <c r="O140" i="337"/>
  <c r="P140" i="337" s="1"/>
  <c r="O139" i="337"/>
  <c r="P139" i="337" s="1"/>
  <c r="O138" i="337"/>
  <c r="P138" i="337" s="1"/>
  <c r="O137" i="337"/>
  <c r="P137" i="337" s="1"/>
  <c r="O136" i="337"/>
  <c r="N133" i="337"/>
  <c r="M133" i="337"/>
  <c r="L133" i="337"/>
  <c r="K133" i="337"/>
  <c r="J133" i="337"/>
  <c r="I133" i="337"/>
  <c r="H133" i="337"/>
  <c r="O132" i="337"/>
  <c r="P132" i="337" s="1"/>
  <c r="O131" i="337"/>
  <c r="P131" i="337" s="1"/>
  <c r="O130" i="337"/>
  <c r="P130" i="337" s="1"/>
  <c r="O129" i="337"/>
  <c r="P129" i="337" s="1"/>
  <c r="O128" i="337"/>
  <c r="P128" i="337" s="1"/>
  <c r="O127" i="337"/>
  <c r="P127" i="337" s="1"/>
  <c r="O126" i="337"/>
  <c r="P126" i="337" s="1"/>
  <c r="O125" i="337"/>
  <c r="N122" i="337"/>
  <c r="M122" i="337"/>
  <c r="L122" i="337"/>
  <c r="K122" i="337"/>
  <c r="J122" i="337"/>
  <c r="I122" i="337"/>
  <c r="H122" i="337"/>
  <c r="O121" i="337"/>
  <c r="P121" i="337" s="1"/>
  <c r="O120" i="337"/>
  <c r="P120" i="337" s="1"/>
  <c r="O119" i="337"/>
  <c r="P119" i="337" s="1"/>
  <c r="O118" i="337"/>
  <c r="P118" i="337" s="1"/>
  <c r="O117" i="337"/>
  <c r="P117" i="337" s="1"/>
  <c r="O116" i="337"/>
  <c r="P116" i="337" s="1"/>
  <c r="O115" i="337"/>
  <c r="P115" i="337" s="1"/>
  <c r="O114" i="337"/>
  <c r="P114" i="337" s="1"/>
  <c r="O113" i="337"/>
  <c r="N105" i="337"/>
  <c r="M105" i="337"/>
  <c r="L105" i="337"/>
  <c r="K105" i="337"/>
  <c r="J105" i="337"/>
  <c r="H105" i="337"/>
  <c r="O104" i="337"/>
  <c r="O105" i="337" s="1"/>
  <c r="P103" i="337"/>
  <c r="I100" i="337"/>
  <c r="O99" i="337"/>
  <c r="P99" i="337" s="1"/>
  <c r="O98" i="337"/>
  <c r="P98" i="337" s="1"/>
  <c r="O97" i="337"/>
  <c r="P97" i="337" s="1"/>
  <c r="O96" i="337"/>
  <c r="P96" i="337" s="1"/>
  <c r="O95" i="337"/>
  <c r="P95" i="337" s="1"/>
  <c r="O94" i="337"/>
  <c r="P94" i="337" s="1"/>
  <c r="N90" i="337"/>
  <c r="O89" i="337"/>
  <c r="O90" i="337" s="1"/>
  <c r="N86" i="337"/>
  <c r="M86" i="337"/>
  <c r="L86" i="337"/>
  <c r="K86" i="337"/>
  <c r="J86" i="337"/>
  <c r="I86" i="337"/>
  <c r="O85" i="337"/>
  <c r="P85" i="337" s="1"/>
  <c r="O84" i="337"/>
  <c r="N81" i="337"/>
  <c r="M81" i="337"/>
  <c r="L81" i="337"/>
  <c r="K81" i="337"/>
  <c r="J81" i="337"/>
  <c r="I81" i="337"/>
  <c r="H81" i="337"/>
  <c r="O80" i="337"/>
  <c r="O81" i="337" s="1"/>
  <c r="N77" i="337"/>
  <c r="M77" i="337"/>
  <c r="L77" i="337"/>
  <c r="K77" i="337"/>
  <c r="J77" i="337"/>
  <c r="H77" i="337"/>
  <c r="O76" i="337"/>
  <c r="P76" i="337" s="1"/>
  <c r="O75" i="337"/>
  <c r="P75" i="337" s="1"/>
  <c r="O74" i="337"/>
  <c r="P73" i="337"/>
  <c r="N70" i="337"/>
  <c r="M70" i="337"/>
  <c r="L70" i="337"/>
  <c r="K70" i="337"/>
  <c r="J70" i="337"/>
  <c r="H70" i="337"/>
  <c r="O68" i="337"/>
  <c r="P68" i="337" s="1"/>
  <c r="O67" i="337"/>
  <c r="P67" i="337" s="1"/>
  <c r="O66" i="337"/>
  <c r="P66" i="337" s="1"/>
  <c r="O65" i="337"/>
  <c r="P65" i="337" s="1"/>
  <c r="O64" i="337"/>
  <c r="P64" i="337" s="1"/>
  <c r="O63" i="337"/>
  <c r="P63" i="337" s="1"/>
  <c r="N60" i="337"/>
  <c r="M60" i="337"/>
  <c r="L60" i="337"/>
  <c r="J60" i="337"/>
  <c r="I60" i="337"/>
  <c r="P59" i="337"/>
  <c r="O57" i="337"/>
  <c r="P57" i="337" s="1"/>
  <c r="N54" i="337"/>
  <c r="M54" i="337"/>
  <c r="L54" i="337"/>
  <c r="K54" i="337"/>
  <c r="J54" i="337"/>
  <c r="I54" i="337"/>
  <c r="H54" i="337"/>
  <c r="O53" i="337"/>
  <c r="O54" i="337" s="1"/>
  <c r="N50" i="337"/>
  <c r="M50" i="337"/>
  <c r="L50" i="337"/>
  <c r="K50" i="337"/>
  <c r="J50" i="337"/>
  <c r="I50" i="337"/>
  <c r="H50" i="337"/>
  <c r="O49" i="337"/>
  <c r="O48" i="337"/>
  <c r="P48" i="337" s="1"/>
  <c r="O37" i="337"/>
  <c r="P37" i="337" s="1"/>
  <c r="O36" i="337"/>
  <c r="P36" i="337" s="1"/>
  <c r="O33" i="337"/>
  <c r="P33" i="337" s="1"/>
  <c r="O32" i="337"/>
  <c r="P32" i="337" s="1"/>
  <c r="N29" i="337"/>
  <c r="M29" i="337"/>
  <c r="L29" i="337"/>
  <c r="K29" i="337"/>
  <c r="J29" i="337"/>
  <c r="H29" i="337"/>
  <c r="O28" i="337"/>
  <c r="O29" i="337" s="1"/>
  <c r="N25" i="337"/>
  <c r="M25" i="337"/>
  <c r="L25" i="337"/>
  <c r="K25" i="337"/>
  <c r="J25" i="337"/>
  <c r="H25" i="337"/>
  <c r="O24" i="337"/>
  <c r="P24" i="337" s="1"/>
  <c r="P25" i="337" s="1"/>
  <c r="N20" i="337"/>
  <c r="M20" i="337"/>
  <c r="L20" i="337"/>
  <c r="K20" i="337"/>
  <c r="J20" i="337"/>
  <c r="I20" i="337"/>
  <c r="H20" i="337"/>
  <c r="O19" i="337"/>
  <c r="O20" i="337" s="1"/>
  <c r="N16" i="337"/>
  <c r="M16" i="337"/>
  <c r="L16" i="337"/>
  <c r="K16" i="337"/>
  <c r="J16" i="337"/>
  <c r="H16" i="337"/>
  <c r="O15" i="337"/>
  <c r="P15" i="337" s="1"/>
  <c r="P14" i="337"/>
  <c r="F243" i="336"/>
  <c r="G243" i="336"/>
  <c r="H243" i="336"/>
  <c r="I243" i="336"/>
  <c r="J243" i="336"/>
  <c r="K243" i="336"/>
  <c r="E243" i="336"/>
  <c r="G234" i="336"/>
  <c r="H234" i="336"/>
  <c r="I234" i="336"/>
  <c r="J234" i="336"/>
  <c r="K234" i="336"/>
  <c r="E234" i="336"/>
  <c r="G224" i="336"/>
  <c r="H224" i="336"/>
  <c r="H244" i="336" s="1"/>
  <c r="I224" i="336"/>
  <c r="J224" i="336"/>
  <c r="K224" i="336"/>
  <c r="G212" i="336"/>
  <c r="H212" i="336"/>
  <c r="I212" i="336"/>
  <c r="J212" i="336"/>
  <c r="K212" i="336"/>
  <c r="E212" i="336"/>
  <c r="L107" i="336"/>
  <c r="M107" i="336" s="1"/>
  <c r="L102" i="336"/>
  <c r="M102" i="336" s="1"/>
  <c r="L117" i="336"/>
  <c r="M117" i="336" s="1"/>
  <c r="L118" i="336"/>
  <c r="L116" i="336"/>
  <c r="I113" i="336"/>
  <c r="G108" i="336"/>
  <c r="E108" i="336"/>
  <c r="K83" i="336"/>
  <c r="G83" i="336"/>
  <c r="H83" i="336"/>
  <c r="I83" i="336"/>
  <c r="J83" i="336"/>
  <c r="E83" i="336"/>
  <c r="L82" i="336"/>
  <c r="M82" i="336" s="1"/>
  <c r="C246" i="336"/>
  <c r="L242" i="336"/>
  <c r="M242" i="336" s="1"/>
  <c r="L241" i="336"/>
  <c r="M241" i="336" s="1"/>
  <c r="L240" i="336"/>
  <c r="M240" i="336" s="1"/>
  <c r="M239" i="336"/>
  <c r="L238" i="336"/>
  <c r="M238" i="336" s="1"/>
  <c r="L237" i="336"/>
  <c r="M233" i="336"/>
  <c r="M232" i="336"/>
  <c r="L231" i="336"/>
  <c r="M231" i="336" s="1"/>
  <c r="L230" i="336"/>
  <c r="M230" i="336" s="1"/>
  <c r="L228" i="336"/>
  <c r="M228" i="336" s="1"/>
  <c r="L227" i="336"/>
  <c r="E224" i="336"/>
  <c r="M223" i="336"/>
  <c r="L222" i="336"/>
  <c r="M222" i="336" s="1"/>
  <c r="L221" i="336"/>
  <c r="M221" i="336" s="1"/>
  <c r="L220" i="336"/>
  <c r="M220" i="336" s="1"/>
  <c r="L218" i="336"/>
  <c r="M218" i="336" s="1"/>
  <c r="L217" i="336"/>
  <c r="M217" i="336" s="1"/>
  <c r="L216" i="336"/>
  <c r="M216" i="336" s="1"/>
  <c r="L215" i="336"/>
  <c r="M215" i="336" s="1"/>
  <c r="M211" i="336"/>
  <c r="L210" i="336"/>
  <c r="M210" i="336" s="1"/>
  <c r="L209" i="336"/>
  <c r="M209" i="336" s="1"/>
  <c r="L208" i="336"/>
  <c r="M208" i="336" s="1"/>
  <c r="L207" i="336"/>
  <c r="M207" i="336" s="1"/>
  <c r="L206" i="336"/>
  <c r="M206" i="336" s="1"/>
  <c r="L204" i="336"/>
  <c r="M204" i="336" s="1"/>
  <c r="L203" i="336"/>
  <c r="M203" i="336" s="1"/>
  <c r="L202" i="336"/>
  <c r="M202" i="336" s="1"/>
  <c r="M201" i="336"/>
  <c r="L200" i="336"/>
  <c r="M200" i="336" s="1"/>
  <c r="L199" i="336"/>
  <c r="M199" i="336" s="1"/>
  <c r="L198" i="336"/>
  <c r="M198" i="336" s="1"/>
  <c r="K194" i="336"/>
  <c r="J194" i="336"/>
  <c r="I194" i="336"/>
  <c r="H194" i="336"/>
  <c r="G194" i="336"/>
  <c r="E194" i="336"/>
  <c r="L192" i="336"/>
  <c r="M192" i="336" s="1"/>
  <c r="L191" i="336"/>
  <c r="M191" i="336" s="1"/>
  <c r="L190" i="336"/>
  <c r="M190" i="336" s="1"/>
  <c r="K187" i="336"/>
  <c r="J187" i="336"/>
  <c r="I187" i="336"/>
  <c r="H187" i="336"/>
  <c r="G187" i="336"/>
  <c r="E187" i="336"/>
  <c r="L186" i="336"/>
  <c r="M186" i="336" s="1"/>
  <c r="L185" i="336"/>
  <c r="M185" i="336" s="1"/>
  <c r="L184" i="336"/>
  <c r="M184" i="336" s="1"/>
  <c r="L183" i="336"/>
  <c r="M183" i="336" s="1"/>
  <c r="L182" i="336"/>
  <c r="M182" i="336" s="1"/>
  <c r="L181" i="336"/>
  <c r="K178" i="336"/>
  <c r="J178" i="336"/>
  <c r="I178" i="336"/>
  <c r="H178" i="336"/>
  <c r="G178" i="336"/>
  <c r="F178" i="336"/>
  <c r="E178" i="336"/>
  <c r="L177" i="336"/>
  <c r="M177" i="336" s="1"/>
  <c r="L176" i="336"/>
  <c r="K173" i="336"/>
  <c r="J173" i="336"/>
  <c r="I173" i="336"/>
  <c r="H173" i="336"/>
  <c r="G173" i="336"/>
  <c r="E173" i="336"/>
  <c r="L172" i="336"/>
  <c r="M172" i="336" s="1"/>
  <c r="L171" i="336"/>
  <c r="M171" i="336" s="1"/>
  <c r="K168" i="336"/>
  <c r="J168" i="336"/>
  <c r="I168" i="336"/>
  <c r="H168" i="336"/>
  <c r="G168" i="336"/>
  <c r="F168" i="336"/>
  <c r="E168" i="336"/>
  <c r="L167" i="336"/>
  <c r="M167" i="336" s="1"/>
  <c r="L166" i="336"/>
  <c r="M166" i="336" s="1"/>
  <c r="L165" i="336"/>
  <c r="K162" i="336"/>
  <c r="J162" i="336"/>
  <c r="I162" i="336"/>
  <c r="H162" i="336"/>
  <c r="G162" i="336"/>
  <c r="F162" i="336"/>
  <c r="E162" i="336"/>
  <c r="L161" i="336"/>
  <c r="K158" i="336"/>
  <c r="J158" i="336"/>
  <c r="I158" i="336"/>
  <c r="H158" i="336"/>
  <c r="G158" i="336"/>
  <c r="E158" i="336"/>
  <c r="L157" i="336"/>
  <c r="M157" i="336" s="1"/>
  <c r="L156" i="336"/>
  <c r="K153" i="336"/>
  <c r="J153" i="336"/>
  <c r="I153" i="336"/>
  <c r="H153" i="336"/>
  <c r="G153" i="336"/>
  <c r="F153" i="336"/>
  <c r="E153" i="336"/>
  <c r="L152" i="336"/>
  <c r="M152" i="336" s="1"/>
  <c r="L151" i="336"/>
  <c r="M151" i="336" s="1"/>
  <c r="L150" i="336"/>
  <c r="K147" i="336"/>
  <c r="J147" i="336"/>
  <c r="I147" i="336"/>
  <c r="H147" i="336"/>
  <c r="G147" i="336"/>
  <c r="F147" i="336"/>
  <c r="E147" i="336"/>
  <c r="L146" i="336"/>
  <c r="M146" i="336" s="1"/>
  <c r="L145" i="336"/>
  <c r="M145" i="336" s="1"/>
  <c r="M144" i="336"/>
  <c r="L143" i="336"/>
  <c r="M143" i="336" s="1"/>
  <c r="K140" i="336"/>
  <c r="J140" i="336"/>
  <c r="I140" i="336"/>
  <c r="H140" i="336"/>
  <c r="G140" i="336"/>
  <c r="F140" i="336"/>
  <c r="E140" i="336"/>
  <c r="L139" i="336"/>
  <c r="M139" i="336" s="1"/>
  <c r="L138" i="336"/>
  <c r="M138" i="336" s="1"/>
  <c r="K135" i="336"/>
  <c r="J135" i="336"/>
  <c r="I135" i="336"/>
  <c r="H135" i="336"/>
  <c r="G135" i="336"/>
  <c r="E135" i="336"/>
  <c r="L134" i="336"/>
  <c r="M134" i="336" s="1"/>
  <c r="M135" i="336" s="1"/>
  <c r="K131" i="336"/>
  <c r="J131" i="336"/>
  <c r="I131" i="336"/>
  <c r="H131" i="336"/>
  <c r="G131" i="336"/>
  <c r="F131" i="336"/>
  <c r="E131" i="336"/>
  <c r="L130" i="336"/>
  <c r="M130" i="336" s="1"/>
  <c r="M129" i="336"/>
  <c r="L128" i="336"/>
  <c r="M128" i="336" s="1"/>
  <c r="L127" i="336"/>
  <c r="M127" i="336" s="1"/>
  <c r="L126" i="336"/>
  <c r="K123" i="336"/>
  <c r="J123" i="336"/>
  <c r="I123" i="336"/>
  <c r="H123" i="336"/>
  <c r="G123" i="336"/>
  <c r="E123" i="336"/>
  <c r="L122" i="336"/>
  <c r="M122" i="336" s="1"/>
  <c r="M123" i="336" s="1"/>
  <c r="K119" i="336"/>
  <c r="J119" i="336"/>
  <c r="I119" i="336"/>
  <c r="H119" i="336"/>
  <c r="G119" i="336"/>
  <c r="E119" i="336"/>
  <c r="M118" i="336"/>
  <c r="K113" i="336"/>
  <c r="J113" i="336"/>
  <c r="H113" i="336"/>
  <c r="G113" i="336"/>
  <c r="E113" i="336"/>
  <c r="L111" i="336"/>
  <c r="M111" i="336" s="1"/>
  <c r="M113" i="336" s="1"/>
  <c r="K108" i="336"/>
  <c r="J108" i="336"/>
  <c r="I108" i="336"/>
  <c r="H108" i="336"/>
  <c r="L106" i="336"/>
  <c r="M106" i="336" s="1"/>
  <c r="K103" i="336"/>
  <c r="J103" i="336"/>
  <c r="I103" i="336"/>
  <c r="H103" i="336"/>
  <c r="G103" i="336"/>
  <c r="F103" i="336"/>
  <c r="E103" i="336"/>
  <c r="L101" i="336"/>
  <c r="K98" i="336"/>
  <c r="J98" i="336"/>
  <c r="I98" i="336"/>
  <c r="H98" i="336"/>
  <c r="G98" i="336"/>
  <c r="E98" i="336"/>
  <c r="L97" i="336"/>
  <c r="M97" i="336" s="1"/>
  <c r="L96" i="336"/>
  <c r="M96" i="336" s="1"/>
  <c r="L95" i="336"/>
  <c r="M95" i="336" s="1"/>
  <c r="L94" i="336"/>
  <c r="M94" i="336" s="1"/>
  <c r="L93" i="336"/>
  <c r="M93" i="336" s="1"/>
  <c r="L92" i="336"/>
  <c r="M92" i="336" s="1"/>
  <c r="L91" i="336"/>
  <c r="M91" i="336" s="1"/>
  <c r="L90" i="336"/>
  <c r="M90" i="336" s="1"/>
  <c r="L89" i="336"/>
  <c r="M89" i="336" s="1"/>
  <c r="L88" i="336"/>
  <c r="M88" i="336" s="1"/>
  <c r="L87" i="336"/>
  <c r="M87" i="336" s="1"/>
  <c r="L86" i="336"/>
  <c r="L81" i="336"/>
  <c r="M81" i="336" s="1"/>
  <c r="L80" i="336"/>
  <c r="M80" i="336" s="1"/>
  <c r="L79" i="336"/>
  <c r="M79" i="336" s="1"/>
  <c r="L78" i="336"/>
  <c r="M78" i="336" s="1"/>
  <c r="L77" i="336"/>
  <c r="M77" i="336" s="1"/>
  <c r="L76" i="336"/>
  <c r="M76" i="336" s="1"/>
  <c r="L75" i="336"/>
  <c r="M75" i="336" s="1"/>
  <c r="L74" i="336"/>
  <c r="M74" i="336" s="1"/>
  <c r="L73" i="336"/>
  <c r="M73" i="336" s="1"/>
  <c r="L72" i="336"/>
  <c r="M72" i="336" s="1"/>
  <c r="L71" i="336"/>
  <c r="L70" i="336"/>
  <c r="M70" i="336" s="1"/>
  <c r="K67" i="336"/>
  <c r="J67" i="336"/>
  <c r="I67" i="336"/>
  <c r="H67" i="336"/>
  <c r="G67" i="336"/>
  <c r="E67" i="336"/>
  <c r="M66" i="336"/>
  <c r="L65" i="336"/>
  <c r="M65" i="336" s="1"/>
  <c r="L64" i="336"/>
  <c r="M64" i="336" s="1"/>
  <c r="K61" i="336"/>
  <c r="J61" i="336"/>
  <c r="I61" i="336"/>
  <c r="H61" i="336"/>
  <c r="G61" i="336"/>
  <c r="E61" i="336"/>
  <c r="L60" i="336"/>
  <c r="M60" i="336" s="1"/>
  <c r="L59" i="336"/>
  <c r="M59" i="336" s="1"/>
  <c r="K56" i="336"/>
  <c r="J56" i="336"/>
  <c r="I56" i="336"/>
  <c r="H56" i="336"/>
  <c r="G56" i="336"/>
  <c r="F56" i="336"/>
  <c r="E56" i="336"/>
  <c r="L55" i="336"/>
  <c r="M55" i="336" s="1"/>
  <c r="L54" i="336"/>
  <c r="M54" i="336" s="1"/>
  <c r="K51" i="336"/>
  <c r="J51" i="336"/>
  <c r="I51" i="336"/>
  <c r="H51" i="336"/>
  <c r="F51" i="336"/>
  <c r="E51" i="336"/>
  <c r="L50" i="336"/>
  <c r="L51" i="336" s="1"/>
  <c r="K47" i="336"/>
  <c r="J47" i="336"/>
  <c r="I47" i="336"/>
  <c r="H47" i="336"/>
  <c r="G47" i="336"/>
  <c r="E47" i="336"/>
  <c r="L46" i="336"/>
  <c r="M46" i="336" s="1"/>
  <c r="L45" i="336"/>
  <c r="M45" i="336" s="1"/>
  <c r="L44" i="336"/>
  <c r="M44" i="336" s="1"/>
  <c r="L43" i="336"/>
  <c r="M43" i="336" s="1"/>
  <c r="L42" i="336"/>
  <c r="M42" i="336" s="1"/>
  <c r="L41" i="336"/>
  <c r="M41" i="336" s="1"/>
  <c r="K38" i="336"/>
  <c r="J38" i="336"/>
  <c r="I38" i="336"/>
  <c r="H38" i="336"/>
  <c r="G38" i="336"/>
  <c r="F38" i="336"/>
  <c r="E38" i="336"/>
  <c r="L37" i="336"/>
  <c r="L38" i="336" s="1"/>
  <c r="K34" i="336"/>
  <c r="J34" i="336"/>
  <c r="I34" i="336"/>
  <c r="H34" i="336"/>
  <c r="G34" i="336"/>
  <c r="E34" i="336"/>
  <c r="L33" i="336"/>
  <c r="M33" i="336" s="1"/>
  <c r="L32" i="336"/>
  <c r="M32" i="336" s="1"/>
  <c r="L31" i="336"/>
  <c r="M31" i="336" s="1"/>
  <c r="L30" i="336"/>
  <c r="M30" i="336" s="1"/>
  <c r="K27" i="336"/>
  <c r="J27" i="336"/>
  <c r="I27" i="336"/>
  <c r="H27" i="336"/>
  <c r="G27" i="336"/>
  <c r="F27" i="336"/>
  <c r="E27" i="336"/>
  <c r="L26" i="336"/>
  <c r="M26" i="336" s="1"/>
  <c r="L25" i="336"/>
  <c r="M25" i="336" s="1"/>
  <c r="L24" i="336"/>
  <c r="L23" i="336"/>
  <c r="M23" i="336" s="1"/>
  <c r="M16" i="330"/>
  <c r="K15" i="333"/>
  <c r="L15" i="333" s="1"/>
  <c r="D16" i="333"/>
  <c r="D18" i="333" s="1"/>
  <c r="E16" i="333"/>
  <c r="E18" i="333" s="1"/>
  <c r="F16" i="333"/>
  <c r="F18" i="333" s="1"/>
  <c r="G16" i="333"/>
  <c r="G18" i="333" s="1"/>
  <c r="H16" i="333"/>
  <c r="H18" i="333" s="1"/>
  <c r="I16" i="333"/>
  <c r="J16" i="333"/>
  <c r="I18" i="333"/>
  <c r="J18" i="333"/>
  <c r="C241" i="335"/>
  <c r="K238" i="335"/>
  <c r="J238" i="335"/>
  <c r="I238" i="335"/>
  <c r="H238" i="335"/>
  <c r="G238" i="335"/>
  <c r="F238" i="335"/>
  <c r="E238" i="335"/>
  <c r="L237" i="335"/>
  <c r="M237" i="335" s="1"/>
  <c r="L236" i="335"/>
  <c r="M236" i="335" s="1"/>
  <c r="L235" i="335"/>
  <c r="M235" i="335" s="1"/>
  <c r="M234" i="335"/>
  <c r="M233" i="335"/>
  <c r="L233" i="335"/>
  <c r="M232" i="335"/>
  <c r="L232" i="335"/>
  <c r="L238" i="335" s="1"/>
  <c r="K229" i="335"/>
  <c r="J229" i="335"/>
  <c r="I229" i="335"/>
  <c r="H229" i="335"/>
  <c r="G229" i="335"/>
  <c r="F229" i="335"/>
  <c r="E229" i="335"/>
  <c r="M228" i="335"/>
  <c r="M227" i="335"/>
  <c r="L226" i="335"/>
  <c r="M226" i="335" s="1"/>
  <c r="L225" i="335"/>
  <c r="M225" i="335" s="1"/>
  <c r="L223" i="335"/>
  <c r="M223" i="335" s="1"/>
  <c r="L222" i="335"/>
  <c r="L229" i="335" s="1"/>
  <c r="K219" i="335"/>
  <c r="J219" i="335"/>
  <c r="I219" i="335"/>
  <c r="H219" i="335"/>
  <c r="G219" i="335"/>
  <c r="F219" i="335"/>
  <c r="E219" i="335"/>
  <c r="M218" i="335"/>
  <c r="L217" i="335"/>
  <c r="M217" i="335" s="1"/>
  <c r="L216" i="335"/>
  <c r="M216" i="335" s="1"/>
  <c r="L215" i="335"/>
  <c r="M215" i="335" s="1"/>
  <c r="L213" i="335"/>
  <c r="M213" i="335" s="1"/>
  <c r="L212" i="335"/>
  <c r="M212" i="335" s="1"/>
  <c r="L211" i="335"/>
  <c r="L219" i="335" s="1"/>
  <c r="L210" i="335"/>
  <c r="M210" i="335" s="1"/>
  <c r="K207" i="335"/>
  <c r="K239" i="335" s="1"/>
  <c r="J207" i="335"/>
  <c r="J239" i="335" s="1"/>
  <c r="I207" i="335"/>
  <c r="I239" i="335" s="1"/>
  <c r="H207" i="335"/>
  <c r="H239" i="335" s="1"/>
  <c r="G207" i="335"/>
  <c r="G239" i="335" s="1"/>
  <c r="F207" i="335"/>
  <c r="F239" i="335" s="1"/>
  <c r="E207" i="335"/>
  <c r="E239" i="335" s="1"/>
  <c r="M206" i="335"/>
  <c r="L205" i="335"/>
  <c r="M205" i="335" s="1"/>
  <c r="L204" i="335"/>
  <c r="M204" i="335" s="1"/>
  <c r="L203" i="335"/>
  <c r="M203" i="335" s="1"/>
  <c r="L202" i="335"/>
  <c r="M202" i="335" s="1"/>
  <c r="L201" i="335"/>
  <c r="M201" i="335" s="1"/>
  <c r="L199" i="335"/>
  <c r="M199" i="335" s="1"/>
  <c r="L198" i="335"/>
  <c r="M198" i="335" s="1"/>
  <c r="L197" i="335"/>
  <c r="M197" i="335" s="1"/>
  <c r="M196" i="335"/>
  <c r="M195" i="335"/>
  <c r="L195" i="335"/>
  <c r="M194" i="335"/>
  <c r="L194" i="335"/>
  <c r="L193" i="335"/>
  <c r="M193" i="335" s="1"/>
  <c r="K189" i="335"/>
  <c r="J189" i="335"/>
  <c r="I189" i="335"/>
  <c r="H189" i="335"/>
  <c r="G189" i="335"/>
  <c r="E189" i="335"/>
  <c r="M187" i="335"/>
  <c r="L187" i="335"/>
  <c r="L186" i="335"/>
  <c r="M186" i="335" s="1"/>
  <c r="M185" i="335"/>
  <c r="L185" i="335"/>
  <c r="L184" i="335"/>
  <c r="L189" i="335" s="1"/>
  <c r="K181" i="335"/>
  <c r="J181" i="335"/>
  <c r="I181" i="335"/>
  <c r="H181" i="335"/>
  <c r="G181" i="335"/>
  <c r="E181" i="335"/>
  <c r="M180" i="335"/>
  <c r="L180" i="335"/>
  <c r="L179" i="335"/>
  <c r="M179" i="335" s="1"/>
  <c r="M178" i="335"/>
  <c r="L178" i="335"/>
  <c r="L177" i="335"/>
  <c r="M177" i="335" s="1"/>
  <c r="M176" i="335"/>
  <c r="L176" i="335"/>
  <c r="L175" i="335"/>
  <c r="L181" i="335" s="1"/>
  <c r="K172" i="335"/>
  <c r="J172" i="335"/>
  <c r="I172" i="335"/>
  <c r="H172" i="335"/>
  <c r="G172" i="335"/>
  <c r="F172" i="335"/>
  <c r="E172" i="335"/>
  <c r="M171" i="335"/>
  <c r="L171" i="335"/>
  <c r="L170" i="335"/>
  <c r="L172" i="335" s="1"/>
  <c r="K167" i="335"/>
  <c r="J167" i="335"/>
  <c r="I167" i="335"/>
  <c r="H167" i="335"/>
  <c r="G167" i="335"/>
  <c r="E167" i="335"/>
  <c r="L166" i="335"/>
  <c r="M166" i="335" s="1"/>
  <c r="L165" i="335"/>
  <c r="L167" i="335" s="1"/>
  <c r="K162" i="335"/>
  <c r="J162" i="335"/>
  <c r="I162" i="335"/>
  <c r="H162" i="335"/>
  <c r="G162" i="335"/>
  <c r="F162" i="335"/>
  <c r="E162" i="335"/>
  <c r="L161" i="335"/>
  <c r="M161" i="335" s="1"/>
  <c r="M160" i="335"/>
  <c r="L160" i="335"/>
  <c r="L159" i="335"/>
  <c r="M159" i="335" s="1"/>
  <c r="M158" i="335"/>
  <c r="L158" i="335"/>
  <c r="L162" i="335" s="1"/>
  <c r="K155" i="335"/>
  <c r="J155" i="335"/>
  <c r="I155" i="335"/>
  <c r="H155" i="335"/>
  <c r="G155" i="335"/>
  <c r="F155" i="335"/>
  <c r="E155" i="335"/>
  <c r="L154" i="335"/>
  <c r="L155" i="335" s="1"/>
  <c r="K151" i="335"/>
  <c r="J151" i="335"/>
  <c r="I151" i="335"/>
  <c r="H151" i="335"/>
  <c r="G151" i="335"/>
  <c r="E151" i="335"/>
  <c r="M150" i="335"/>
  <c r="L150" i="335"/>
  <c r="L149" i="335"/>
  <c r="L151" i="335" s="1"/>
  <c r="K146" i="335"/>
  <c r="J146" i="335"/>
  <c r="I146" i="335"/>
  <c r="H146" i="335"/>
  <c r="G146" i="335"/>
  <c r="F146" i="335"/>
  <c r="E146" i="335"/>
  <c r="L145" i="335"/>
  <c r="M145" i="335" s="1"/>
  <c r="L144" i="335"/>
  <c r="M144" i="335" s="1"/>
  <c r="L143" i="335"/>
  <c r="L146" i="335" s="1"/>
  <c r="L140" i="335"/>
  <c r="K140" i="335"/>
  <c r="J140" i="335"/>
  <c r="I140" i="335"/>
  <c r="H140" i="335"/>
  <c r="G140" i="335"/>
  <c r="F140" i="335"/>
  <c r="E140" i="335"/>
  <c r="M139" i="335"/>
  <c r="L139" i="335"/>
  <c r="L138" i="335"/>
  <c r="M138" i="335" s="1"/>
  <c r="M137" i="335"/>
  <c r="L136" i="335"/>
  <c r="M136" i="335" s="1"/>
  <c r="M140" i="335" s="1"/>
  <c r="L133" i="335"/>
  <c r="K133" i="335"/>
  <c r="J133" i="335"/>
  <c r="I133" i="335"/>
  <c r="H133" i="335"/>
  <c r="G133" i="335"/>
  <c r="F133" i="335"/>
  <c r="E133" i="335"/>
  <c r="M132" i="335"/>
  <c r="L132" i="335"/>
  <c r="L131" i="335"/>
  <c r="M131" i="335" s="1"/>
  <c r="M130" i="335"/>
  <c r="M133" i="335" s="1"/>
  <c r="L130" i="335"/>
  <c r="K127" i="335"/>
  <c r="J127" i="335"/>
  <c r="I127" i="335"/>
  <c r="H127" i="335"/>
  <c r="G127" i="335"/>
  <c r="E127" i="335"/>
  <c r="L126" i="335"/>
  <c r="M126" i="335" s="1"/>
  <c r="M127" i="335" s="1"/>
  <c r="K123" i="335"/>
  <c r="J123" i="335"/>
  <c r="I123" i="335"/>
  <c r="H123" i="335"/>
  <c r="G123" i="335"/>
  <c r="F123" i="335"/>
  <c r="E123" i="335"/>
  <c r="L122" i="335"/>
  <c r="M122" i="335" s="1"/>
  <c r="M121" i="335"/>
  <c r="M120" i="335"/>
  <c r="L120" i="335"/>
  <c r="L119" i="335"/>
  <c r="M119" i="335" s="1"/>
  <c r="M118" i="335"/>
  <c r="L118" i="335"/>
  <c r="L123" i="335" s="1"/>
  <c r="K115" i="335"/>
  <c r="J115" i="335"/>
  <c r="I115" i="335"/>
  <c r="H115" i="335"/>
  <c r="G115" i="335"/>
  <c r="E115" i="335"/>
  <c r="L114" i="335"/>
  <c r="M114" i="335" s="1"/>
  <c r="M115" i="335" s="1"/>
  <c r="K111" i="335"/>
  <c r="J111" i="335"/>
  <c r="I111" i="335"/>
  <c r="H111" i="335"/>
  <c r="G111" i="335"/>
  <c r="E111" i="335"/>
  <c r="M110" i="335"/>
  <c r="L110" i="335"/>
  <c r="M109" i="335"/>
  <c r="L108" i="335"/>
  <c r="L111" i="335" s="1"/>
  <c r="K105" i="335"/>
  <c r="J105" i="335"/>
  <c r="I105" i="335"/>
  <c r="H105" i="335"/>
  <c r="G105" i="335"/>
  <c r="E105" i="335"/>
  <c r="L103" i="335"/>
  <c r="M103" i="335" s="1"/>
  <c r="M105" i="335" s="1"/>
  <c r="L100" i="335"/>
  <c r="K100" i="335"/>
  <c r="J100" i="335"/>
  <c r="I100" i="335"/>
  <c r="H100" i="335"/>
  <c r="G100" i="335"/>
  <c r="E100" i="335"/>
  <c r="M99" i="335"/>
  <c r="M98" i="335"/>
  <c r="L98" i="335"/>
  <c r="L97" i="335"/>
  <c r="M97" i="335" s="1"/>
  <c r="M100" i="335" s="1"/>
  <c r="K94" i="335"/>
  <c r="J94" i="335"/>
  <c r="I94" i="335"/>
  <c r="H94" i="335"/>
  <c r="G94" i="335"/>
  <c r="F94" i="335"/>
  <c r="E94" i="335"/>
  <c r="L93" i="335"/>
  <c r="M93" i="335" s="1"/>
  <c r="L92" i="335"/>
  <c r="L94" i="335" s="1"/>
  <c r="K89" i="335"/>
  <c r="J89" i="335"/>
  <c r="I89" i="335"/>
  <c r="H89" i="335"/>
  <c r="G89" i="335"/>
  <c r="E89" i="335"/>
  <c r="M88" i="335"/>
  <c r="L88" i="335"/>
  <c r="L87" i="335"/>
  <c r="M87" i="335" s="1"/>
  <c r="M86" i="335"/>
  <c r="L86" i="335"/>
  <c r="L85" i="335"/>
  <c r="M85" i="335" s="1"/>
  <c r="L84" i="335"/>
  <c r="M84" i="335" s="1"/>
  <c r="L83" i="335"/>
  <c r="M83" i="335" s="1"/>
  <c r="L82" i="335"/>
  <c r="M82" i="335" s="1"/>
  <c r="L81" i="335"/>
  <c r="M81" i="335" s="1"/>
  <c r="L80" i="335"/>
  <c r="M80" i="335" s="1"/>
  <c r="L79" i="335"/>
  <c r="M79" i="335" s="1"/>
  <c r="L78" i="335"/>
  <c r="M78" i="335" s="1"/>
  <c r="L77" i="335"/>
  <c r="L89" i="335" s="1"/>
  <c r="K74" i="335"/>
  <c r="J74" i="335"/>
  <c r="I74" i="335"/>
  <c r="H74" i="335"/>
  <c r="G74" i="335"/>
  <c r="F74" i="335"/>
  <c r="E74" i="335"/>
  <c r="L73" i="335"/>
  <c r="M73" i="335" s="1"/>
  <c r="M72" i="335"/>
  <c r="L72" i="335"/>
  <c r="L71" i="335"/>
  <c r="M71" i="335" s="1"/>
  <c r="M70" i="335"/>
  <c r="L70" i="335"/>
  <c r="L69" i="335"/>
  <c r="M69" i="335" s="1"/>
  <c r="M68" i="335"/>
  <c r="L68" i="335"/>
  <c r="L67" i="335"/>
  <c r="M67" i="335" s="1"/>
  <c r="M66" i="335"/>
  <c r="L66" i="335"/>
  <c r="L65" i="335"/>
  <c r="M65" i="335" s="1"/>
  <c r="M64" i="335"/>
  <c r="L64" i="335"/>
  <c r="L63" i="335"/>
  <c r="M63" i="335" s="1"/>
  <c r="M62" i="335"/>
  <c r="L62" i="335"/>
  <c r="L74" i="335" s="1"/>
  <c r="K59" i="335"/>
  <c r="J59" i="335"/>
  <c r="I59" i="335"/>
  <c r="H59" i="335"/>
  <c r="G59" i="335"/>
  <c r="E59" i="335"/>
  <c r="M58" i="335"/>
  <c r="L57" i="335"/>
  <c r="M57" i="335" s="1"/>
  <c r="M56" i="335"/>
  <c r="M59" i="335" s="1"/>
  <c r="L56" i="335"/>
  <c r="L59" i="335" s="1"/>
  <c r="K53" i="335"/>
  <c r="J53" i="335"/>
  <c r="I53" i="335"/>
  <c r="H53" i="335"/>
  <c r="G53" i="335"/>
  <c r="E53" i="335"/>
  <c r="L52" i="335"/>
  <c r="M52" i="335" s="1"/>
  <c r="L51" i="335"/>
  <c r="M51" i="335" s="1"/>
  <c r="L48" i="335"/>
  <c r="K48" i="335"/>
  <c r="J48" i="335"/>
  <c r="I48" i="335"/>
  <c r="H48" i="335"/>
  <c r="G48" i="335"/>
  <c r="F48" i="335"/>
  <c r="E48" i="335"/>
  <c r="M47" i="335"/>
  <c r="L47" i="335"/>
  <c r="L46" i="335"/>
  <c r="M46" i="335" s="1"/>
  <c r="M48" i="335" s="1"/>
  <c r="K43" i="335"/>
  <c r="J43" i="335"/>
  <c r="I43" i="335"/>
  <c r="H43" i="335"/>
  <c r="F43" i="335"/>
  <c r="E43" i="335"/>
  <c r="M42" i="335"/>
  <c r="M43" i="335" s="1"/>
  <c r="L42" i="335"/>
  <c r="L43" i="335" s="1"/>
  <c r="K39" i="335"/>
  <c r="J39" i="335"/>
  <c r="I39" i="335"/>
  <c r="H39" i="335"/>
  <c r="G39" i="335"/>
  <c r="E39" i="335"/>
  <c r="L38" i="335"/>
  <c r="M38" i="335" s="1"/>
  <c r="M37" i="335"/>
  <c r="L37" i="335"/>
  <c r="L36" i="335"/>
  <c r="M36" i="335" s="1"/>
  <c r="M35" i="335"/>
  <c r="L35" i="335"/>
  <c r="L34" i="335"/>
  <c r="M34" i="335" s="1"/>
  <c r="M33" i="335"/>
  <c r="M39" i="335" s="1"/>
  <c r="L33" i="335"/>
  <c r="L39" i="335" s="1"/>
  <c r="K30" i="335"/>
  <c r="J30" i="335"/>
  <c r="I30" i="335"/>
  <c r="H30" i="335"/>
  <c r="G30" i="335"/>
  <c r="F30" i="335"/>
  <c r="E30" i="335"/>
  <c r="L29" i="335"/>
  <c r="L30" i="335" s="1"/>
  <c r="K26" i="335"/>
  <c r="J26" i="335"/>
  <c r="I26" i="335"/>
  <c r="H26" i="335"/>
  <c r="G26" i="335"/>
  <c r="E26" i="335"/>
  <c r="L25" i="335"/>
  <c r="M25" i="335" s="1"/>
  <c r="L24" i="335"/>
  <c r="M24" i="335" s="1"/>
  <c r="L23" i="335"/>
  <c r="M23" i="335" s="1"/>
  <c r="L22" i="335"/>
  <c r="L26" i="335" s="1"/>
  <c r="K19" i="335"/>
  <c r="K241" i="335" s="1"/>
  <c r="J19" i="335"/>
  <c r="I19" i="335"/>
  <c r="I241" i="335" s="1"/>
  <c r="H19" i="335"/>
  <c r="G19" i="335"/>
  <c r="G241" i="335" s="1"/>
  <c r="F19" i="335"/>
  <c r="E19" i="335"/>
  <c r="E241" i="335" s="1"/>
  <c r="M18" i="335"/>
  <c r="L18" i="335"/>
  <c r="M17" i="335"/>
  <c r="L17" i="335"/>
  <c r="M16" i="335"/>
  <c r="L16" i="335"/>
  <c r="M15" i="335"/>
  <c r="M19" i="335" s="1"/>
  <c r="L15" i="335"/>
  <c r="L19" i="335" s="1"/>
  <c r="L24" i="345" l="1"/>
  <c r="J41" i="345"/>
  <c r="I41" i="345"/>
  <c r="G41" i="345"/>
  <c r="L20" i="345"/>
  <c r="M20" i="345" s="1"/>
  <c r="M41" i="345" s="1"/>
  <c r="L16" i="345"/>
  <c r="L41" i="345" s="1"/>
  <c r="H41" i="345"/>
  <c r="M24" i="345"/>
  <c r="E41" i="345"/>
  <c r="M26" i="344"/>
  <c r="M27" i="344" s="1"/>
  <c r="M14" i="344"/>
  <c r="M15" i="344"/>
  <c r="L23" i="344"/>
  <c r="M23" i="344" s="1"/>
  <c r="M18" i="344"/>
  <c r="P45" i="343"/>
  <c r="O45" i="343"/>
  <c r="L57" i="342"/>
  <c r="L242" i="342" s="1"/>
  <c r="P91" i="343"/>
  <c r="O91" i="343"/>
  <c r="O40" i="343"/>
  <c r="O68" i="343"/>
  <c r="P37" i="343"/>
  <c r="P40" i="343" s="1"/>
  <c r="P26" i="343"/>
  <c r="O26" i="343"/>
  <c r="M190" i="342"/>
  <c r="O58" i="343"/>
  <c r="O101" i="343"/>
  <c r="H172" i="343"/>
  <c r="N172" i="343"/>
  <c r="P94" i="343"/>
  <c r="P95" i="343" s="1"/>
  <c r="O62" i="343"/>
  <c r="O105" i="343"/>
  <c r="O148" i="343"/>
  <c r="P119" i="343"/>
  <c r="P19" i="343"/>
  <c r="P20" i="343" s="1"/>
  <c r="O115" i="343"/>
  <c r="O137" i="343"/>
  <c r="O171" i="343"/>
  <c r="P160" i="343"/>
  <c r="O160" i="343"/>
  <c r="P128" i="343"/>
  <c r="P137" i="343" s="1"/>
  <c r="K172" i="343"/>
  <c r="P163" i="343"/>
  <c r="P171" i="343" s="1"/>
  <c r="J172" i="343"/>
  <c r="P122" i="343"/>
  <c r="P123" i="343" s="1"/>
  <c r="M172" i="343"/>
  <c r="L172" i="343"/>
  <c r="P15" i="343"/>
  <c r="P16" i="343" s="1"/>
  <c r="O119" i="343"/>
  <c r="L190" i="342"/>
  <c r="M96" i="342"/>
  <c r="L101" i="342"/>
  <c r="M170" i="342"/>
  <c r="L32" i="342"/>
  <c r="L132" i="342"/>
  <c r="M151" i="342"/>
  <c r="J240" i="342"/>
  <c r="L128" i="342"/>
  <c r="M48" i="342"/>
  <c r="M165" i="342"/>
  <c r="E240" i="342"/>
  <c r="L139" i="342"/>
  <c r="M112" i="342"/>
  <c r="L63" i="342"/>
  <c r="L96" i="342"/>
  <c r="L146" i="342"/>
  <c r="L161" i="342"/>
  <c r="L165" i="342"/>
  <c r="L170" i="342"/>
  <c r="I240" i="342"/>
  <c r="L239" i="342"/>
  <c r="L25" i="342"/>
  <c r="L182" i="342"/>
  <c r="L220" i="342"/>
  <c r="M239" i="342"/>
  <c r="L79" i="342"/>
  <c r="G240" i="342"/>
  <c r="M42" i="342"/>
  <c r="M43" i="342" s="1"/>
  <c r="M66" i="342"/>
  <c r="M79" i="342" s="1"/>
  <c r="M92" i="342"/>
  <c r="M131" i="342"/>
  <c r="M132" i="342" s="1"/>
  <c r="H240" i="342"/>
  <c r="L230" i="342"/>
  <c r="M223" i="342"/>
  <c r="M230" i="342" s="1"/>
  <c r="P82" i="343"/>
  <c r="P56" i="343"/>
  <c r="P58" i="343" s="1"/>
  <c r="P65" i="343"/>
  <c r="P68" i="343" s="1"/>
  <c r="P98" i="343"/>
  <c r="P101" i="343" s="1"/>
  <c r="P108" i="343"/>
  <c r="P115" i="343" s="1"/>
  <c r="P140" i="343"/>
  <c r="P148" i="343" s="1"/>
  <c r="O82" i="343"/>
  <c r="P29" i="343"/>
  <c r="P30" i="343" s="1"/>
  <c r="P48" i="343"/>
  <c r="M39" i="342"/>
  <c r="M208" i="342"/>
  <c r="M28" i="342"/>
  <c r="M32" i="342" s="1"/>
  <c r="M52" i="342"/>
  <c r="M61" i="342"/>
  <c r="M63" i="342" s="1"/>
  <c r="M99" i="342"/>
  <c r="M101" i="342" s="1"/>
  <c r="M104" i="342"/>
  <c r="M106" i="342" s="1"/>
  <c r="M115" i="342"/>
  <c r="M116" i="342" s="1"/>
  <c r="L155" i="342"/>
  <c r="M160" i="342"/>
  <c r="M161" i="342" s="1"/>
  <c r="M177" i="342"/>
  <c r="M182" i="342" s="1"/>
  <c r="M211" i="342"/>
  <c r="M220" i="342" s="1"/>
  <c r="M21" i="342"/>
  <c r="M25" i="342" s="1"/>
  <c r="L48" i="342"/>
  <c r="M142" i="342"/>
  <c r="M146" i="342" s="1"/>
  <c r="L151" i="342"/>
  <c r="L39" i="342"/>
  <c r="L92" i="342"/>
  <c r="L112" i="342"/>
  <c r="M135" i="342"/>
  <c r="M139" i="342" s="1"/>
  <c r="L208" i="342"/>
  <c r="E39" i="341"/>
  <c r="M39" i="341"/>
  <c r="K39" i="341"/>
  <c r="K40" i="341" s="1"/>
  <c r="G39" i="341"/>
  <c r="G40" i="341" s="1"/>
  <c r="J39" i="341"/>
  <c r="J40" i="341" s="1"/>
  <c r="F39" i="341"/>
  <c r="F40" i="341" s="1"/>
  <c r="H40" i="341"/>
  <c r="E40" i="341"/>
  <c r="I39" i="341"/>
  <c r="I40" i="341" s="1"/>
  <c r="G41" i="339"/>
  <c r="M19" i="339"/>
  <c r="I41" i="339"/>
  <c r="E41" i="339"/>
  <c r="H41" i="339"/>
  <c r="L41" i="339"/>
  <c r="J41" i="339"/>
  <c r="M20" i="339"/>
  <c r="M24" i="339"/>
  <c r="L34" i="341"/>
  <c r="M40" i="341"/>
  <c r="M224" i="336"/>
  <c r="L224" i="336"/>
  <c r="L234" i="336"/>
  <c r="L243" i="336"/>
  <c r="L119" i="336"/>
  <c r="M212" i="336"/>
  <c r="H159" i="337"/>
  <c r="P108" i="337"/>
  <c r="P109" i="337" s="1"/>
  <c r="M159" i="337"/>
  <c r="L15" i="340"/>
  <c r="F18" i="340"/>
  <c r="M15" i="339"/>
  <c r="M16" i="339" s="1"/>
  <c r="M46" i="338"/>
  <c r="M23" i="338"/>
  <c r="L27" i="338"/>
  <c r="M27" i="338" s="1"/>
  <c r="M38" i="338"/>
  <c r="L42" i="338"/>
  <c r="M22" i="338"/>
  <c r="M37" i="338"/>
  <c r="M45" i="338"/>
  <c r="M42" i="338"/>
  <c r="O100" i="337"/>
  <c r="P93" i="337"/>
  <c r="P100" i="337" s="1"/>
  <c r="O50" i="337"/>
  <c r="P49" i="337"/>
  <c r="P60" i="337"/>
  <c r="O122" i="337"/>
  <c r="I157" i="337"/>
  <c r="I159" i="337" s="1"/>
  <c r="M157" i="337"/>
  <c r="P53" i="337"/>
  <c r="P54" i="337" s="1"/>
  <c r="P104" i="337"/>
  <c r="P105" i="337" s="1"/>
  <c r="P113" i="337"/>
  <c r="P122" i="337" s="1"/>
  <c r="J157" i="337"/>
  <c r="J159" i="337" s="1"/>
  <c r="N157" i="337"/>
  <c r="N159" i="337" s="1"/>
  <c r="O86" i="337"/>
  <c r="O133" i="337"/>
  <c r="K157" i="337"/>
  <c r="K159" i="337" s="1"/>
  <c r="O42" i="337"/>
  <c r="P28" i="337"/>
  <c r="P29" i="337" s="1"/>
  <c r="O60" i="337"/>
  <c r="P50" i="337"/>
  <c r="O77" i="337"/>
  <c r="P84" i="337"/>
  <c r="P86" i="337" s="1"/>
  <c r="P19" i="337"/>
  <c r="P20" i="337" s="1"/>
  <c r="O70" i="337"/>
  <c r="P74" i="337"/>
  <c r="P77" i="337" s="1"/>
  <c r="O145" i="337"/>
  <c r="O156" i="337"/>
  <c r="H157" i="337"/>
  <c r="L157" i="337"/>
  <c r="L159" i="337" s="1"/>
  <c r="P16" i="337"/>
  <c r="P70" i="337"/>
  <c r="O16" i="337"/>
  <c r="O25" i="337"/>
  <c r="P80" i="337"/>
  <c r="P81" i="337" s="1"/>
  <c r="P89" i="337"/>
  <c r="P90" i="337" s="1"/>
  <c r="P125" i="337"/>
  <c r="P133" i="337" s="1"/>
  <c r="P148" i="337"/>
  <c r="P156" i="337" s="1"/>
  <c r="P136" i="337"/>
  <c r="P145" i="337" s="1"/>
  <c r="L212" i="336"/>
  <c r="I244" i="336"/>
  <c r="I246" i="336" s="1"/>
  <c r="M61" i="336"/>
  <c r="L178" i="336"/>
  <c r="H246" i="336"/>
  <c r="L103" i="336"/>
  <c r="L83" i="336"/>
  <c r="M140" i="336"/>
  <c r="M56" i="336"/>
  <c r="L131" i="336"/>
  <c r="L27" i="336"/>
  <c r="M34" i="336"/>
  <c r="M67" i="336"/>
  <c r="M108" i="336"/>
  <c r="M126" i="336"/>
  <c r="M131" i="336" s="1"/>
  <c r="M147" i="336"/>
  <c r="L147" i="336"/>
  <c r="J244" i="336"/>
  <c r="J246" i="336" s="1"/>
  <c r="M50" i="336"/>
  <c r="M51" i="336" s="1"/>
  <c r="M71" i="336"/>
  <c r="M83" i="336" s="1"/>
  <c r="M176" i="336"/>
  <c r="M178" i="336" s="1"/>
  <c r="E244" i="336"/>
  <c r="E246" i="336" s="1"/>
  <c r="L56" i="336"/>
  <c r="L173" i="336"/>
  <c r="G244" i="336"/>
  <c r="G246" i="336" s="1"/>
  <c r="K244" i="336"/>
  <c r="K246" i="336" s="1"/>
  <c r="M47" i="336"/>
  <c r="L162" i="336"/>
  <c r="M161" i="336"/>
  <c r="M37" i="336"/>
  <c r="M38" i="336" s="1"/>
  <c r="L47" i="336"/>
  <c r="L98" i="336"/>
  <c r="L135" i="336"/>
  <c r="L187" i="336"/>
  <c r="M181" i="336"/>
  <c r="M187" i="336" s="1"/>
  <c r="L194" i="336"/>
  <c r="M194" i="336"/>
  <c r="M237" i="336"/>
  <c r="M243" i="336" s="1"/>
  <c r="L34" i="336"/>
  <c r="M116" i="336"/>
  <c r="M119" i="336" s="1"/>
  <c r="M24" i="336"/>
  <c r="M27" i="336" s="1"/>
  <c r="L61" i="336"/>
  <c r="L67" i="336"/>
  <c r="M86" i="336"/>
  <c r="M98" i="336" s="1"/>
  <c r="M101" i="336"/>
  <c r="M103" i="336" s="1"/>
  <c r="L108" i="336"/>
  <c r="L123" i="336"/>
  <c r="L140" i="336"/>
  <c r="L153" i="336"/>
  <c r="L158" i="336"/>
  <c r="M156" i="336"/>
  <c r="M158" i="336" s="1"/>
  <c r="L168" i="336"/>
  <c r="M165" i="336"/>
  <c r="M168" i="336" s="1"/>
  <c r="M173" i="336"/>
  <c r="L113" i="336"/>
  <c r="M150" i="336"/>
  <c r="M153" i="336" s="1"/>
  <c r="M227" i="336"/>
  <c r="M234" i="336" s="1"/>
  <c r="K16" i="333"/>
  <c r="F241" i="335"/>
  <c r="J241" i="335"/>
  <c r="M162" i="335"/>
  <c r="M74" i="335"/>
  <c r="M207" i="335"/>
  <c r="H241" i="335"/>
  <c r="M53" i="335"/>
  <c r="M123" i="335"/>
  <c r="M238" i="335"/>
  <c r="L53" i="335"/>
  <c r="L241" i="335" s="1"/>
  <c r="L207" i="335"/>
  <c r="L239" i="335" s="1"/>
  <c r="M22" i="335"/>
  <c r="M26" i="335" s="1"/>
  <c r="M29" i="335"/>
  <c r="M30" i="335" s="1"/>
  <c r="M77" i="335"/>
  <c r="M89" i="335" s="1"/>
  <c r="M92" i="335"/>
  <c r="M94" i="335" s="1"/>
  <c r="M108" i="335"/>
  <c r="M111" i="335" s="1"/>
  <c r="L115" i="335"/>
  <c r="L127" i="335"/>
  <c r="M165" i="335"/>
  <c r="M167" i="335" s="1"/>
  <c r="M170" i="335"/>
  <c r="M172" i="335" s="1"/>
  <c r="M211" i="335"/>
  <c r="M219" i="335" s="1"/>
  <c r="L105" i="335"/>
  <c r="M149" i="335"/>
  <c r="M151" i="335" s="1"/>
  <c r="M154" i="335"/>
  <c r="M175" i="335"/>
  <c r="M181" i="335" s="1"/>
  <c r="M184" i="335"/>
  <c r="M189" i="335" s="1"/>
  <c r="M143" i="335"/>
  <c r="M146" i="335" s="1"/>
  <c r="M222" i="335"/>
  <c r="M229" i="335" s="1"/>
  <c r="P172" i="343" l="1"/>
  <c r="O172" i="343"/>
  <c r="L240" i="342"/>
  <c r="M240" i="342"/>
  <c r="L39" i="341"/>
  <c r="L40" i="341" s="1"/>
  <c r="M41" i="339"/>
  <c r="O157" i="337"/>
  <c r="O159" i="337" s="1"/>
  <c r="P157" i="337"/>
  <c r="P159" i="337" s="1"/>
  <c r="L244" i="336"/>
  <c r="L246" i="336" s="1"/>
  <c r="M244" i="336"/>
  <c r="M246" i="336" s="1"/>
  <c r="K18" i="333"/>
  <c r="L16" i="333"/>
  <c r="L18" i="333" s="1"/>
  <c r="M241" i="335"/>
  <c r="M239" i="335"/>
  <c r="I146" i="329" l="1"/>
  <c r="J146" i="329"/>
  <c r="K146" i="329"/>
  <c r="L146" i="329"/>
  <c r="M146" i="329"/>
  <c r="N146" i="329"/>
  <c r="H146" i="329"/>
  <c r="I135" i="329"/>
  <c r="J135" i="329"/>
  <c r="K135" i="329"/>
  <c r="L135" i="329"/>
  <c r="M135" i="329"/>
  <c r="N135" i="329"/>
  <c r="H135" i="329"/>
  <c r="I123" i="329"/>
  <c r="J123" i="329"/>
  <c r="K123" i="329"/>
  <c r="L123" i="329"/>
  <c r="M123" i="329"/>
  <c r="N123" i="329"/>
  <c r="H123" i="329"/>
  <c r="I112" i="329"/>
  <c r="J112" i="329"/>
  <c r="K112" i="329"/>
  <c r="L112" i="329"/>
  <c r="M112" i="329"/>
  <c r="N112" i="329"/>
  <c r="H112" i="329"/>
  <c r="O142" i="329"/>
  <c r="P142" i="329" s="1"/>
  <c r="O144" i="329"/>
  <c r="P144" i="329" s="1"/>
  <c r="O143" i="329"/>
  <c r="P143" i="329" s="1"/>
  <c r="O141" i="329"/>
  <c r="P141" i="329" s="1"/>
  <c r="O145" i="329"/>
  <c r="P145" i="329" s="1"/>
  <c r="O140" i="329"/>
  <c r="P140" i="329" s="1"/>
  <c r="O139" i="329"/>
  <c r="P139" i="329" s="1"/>
  <c r="O138" i="329"/>
  <c r="P138" i="329" s="1"/>
  <c r="O132" i="329"/>
  <c r="P132" i="329" s="1"/>
  <c r="O131" i="329"/>
  <c r="P131" i="329" s="1"/>
  <c r="O133" i="329"/>
  <c r="P133" i="329" s="1"/>
  <c r="O130" i="329"/>
  <c r="P130" i="329" s="1"/>
  <c r="O129" i="329"/>
  <c r="P129" i="329" s="1"/>
  <c r="O134" i="329"/>
  <c r="P134" i="329" s="1"/>
  <c r="O128" i="329"/>
  <c r="P128" i="329" s="1"/>
  <c r="O127" i="329"/>
  <c r="P127" i="329" s="1"/>
  <c r="O126" i="329"/>
  <c r="P126" i="329" s="1"/>
  <c r="O122" i="329"/>
  <c r="P122" i="329" s="1"/>
  <c r="O121" i="329"/>
  <c r="P121" i="329" s="1"/>
  <c r="O120" i="329"/>
  <c r="P120" i="329" s="1"/>
  <c r="O119" i="329"/>
  <c r="P119" i="329" s="1"/>
  <c r="O118" i="329"/>
  <c r="P118" i="329" s="1"/>
  <c r="O117" i="329"/>
  <c r="P117" i="329" s="1"/>
  <c r="O116" i="329"/>
  <c r="P116" i="329" s="1"/>
  <c r="O115" i="329"/>
  <c r="P115" i="329" s="1"/>
  <c r="O107" i="329"/>
  <c r="P107" i="329" s="1"/>
  <c r="O111" i="329"/>
  <c r="P111" i="329" s="1"/>
  <c r="O110" i="329"/>
  <c r="P110" i="329" s="1"/>
  <c r="O109" i="329"/>
  <c r="P109" i="329" s="1"/>
  <c r="O108" i="329"/>
  <c r="P108" i="329" s="1"/>
  <c r="O106" i="329"/>
  <c r="P106" i="329" s="1"/>
  <c r="O105" i="329"/>
  <c r="P105" i="329" s="1"/>
  <c r="O37" i="329"/>
  <c r="P37" i="329" s="1"/>
  <c r="O33" i="329"/>
  <c r="P33" i="329" s="1"/>
  <c r="D41" i="332"/>
  <c r="M38" i="332"/>
  <c r="M39" i="332" s="1"/>
  <c r="H24" i="332"/>
  <c r="I24" i="332"/>
  <c r="J24" i="332"/>
  <c r="K24" i="332"/>
  <c r="G24" i="332"/>
  <c r="E24" i="332"/>
  <c r="L23" i="332"/>
  <c r="M23" i="332" s="1"/>
  <c r="J27" i="331"/>
  <c r="I27" i="331"/>
  <c r="H27" i="331"/>
  <c r="G27" i="331"/>
  <c r="E27" i="331"/>
  <c r="L26" i="331"/>
  <c r="L27" i="331" s="1"/>
  <c r="P97" i="329"/>
  <c r="O84" i="329"/>
  <c r="O85" i="329" s="1"/>
  <c r="N50" i="329"/>
  <c r="N85" i="329"/>
  <c r="L32" i="332"/>
  <c r="M32" i="332" s="1"/>
  <c r="L31" i="332"/>
  <c r="M31" i="332" s="1"/>
  <c r="L28" i="332"/>
  <c r="M28" i="332" s="1"/>
  <c r="L27" i="332"/>
  <c r="M27" i="332" s="1"/>
  <c r="K20" i="332"/>
  <c r="J20" i="332"/>
  <c r="I20" i="332"/>
  <c r="H20" i="332"/>
  <c r="G20" i="332"/>
  <c r="F20" i="332"/>
  <c r="E20" i="332"/>
  <c r="L19" i="332"/>
  <c r="M19" i="332" s="1"/>
  <c r="K16" i="332"/>
  <c r="J16" i="332"/>
  <c r="J41" i="332" s="1"/>
  <c r="I16" i="332"/>
  <c r="H16" i="332"/>
  <c r="G16" i="332"/>
  <c r="G41" i="332" s="1"/>
  <c r="F16" i="332"/>
  <c r="E16" i="332"/>
  <c r="L15" i="332"/>
  <c r="M15" i="332" s="1"/>
  <c r="M16" i="332" s="1"/>
  <c r="J60" i="331"/>
  <c r="I60" i="331"/>
  <c r="I62" i="331" s="1"/>
  <c r="H60" i="331"/>
  <c r="G60" i="331"/>
  <c r="E60" i="331"/>
  <c r="L59" i="331"/>
  <c r="L60" i="331" s="1"/>
  <c r="J56" i="331"/>
  <c r="I56" i="331"/>
  <c r="H56" i="331"/>
  <c r="G56" i="331"/>
  <c r="E56" i="331"/>
  <c r="L55" i="331"/>
  <c r="L56" i="331" s="1"/>
  <c r="J52" i="331"/>
  <c r="I52" i="331"/>
  <c r="H52" i="331"/>
  <c r="G52" i="331"/>
  <c r="E52" i="331"/>
  <c r="L51" i="331"/>
  <c r="M51" i="331" s="1"/>
  <c r="L50" i="331"/>
  <c r="J47" i="331"/>
  <c r="I47" i="331"/>
  <c r="H47" i="331"/>
  <c r="G47" i="331"/>
  <c r="E47" i="331"/>
  <c r="L46" i="331"/>
  <c r="M46" i="331" s="1"/>
  <c r="J43" i="331"/>
  <c r="I43" i="331"/>
  <c r="H43" i="331"/>
  <c r="G43" i="331"/>
  <c r="E43" i="331"/>
  <c r="L42" i="331"/>
  <c r="M42" i="331" s="1"/>
  <c r="J39" i="331"/>
  <c r="I39" i="331"/>
  <c r="H39" i="331"/>
  <c r="G39" i="331"/>
  <c r="E39" i="331"/>
  <c r="L38" i="331"/>
  <c r="L39" i="331" s="1"/>
  <c r="J31" i="331"/>
  <c r="I31" i="331"/>
  <c r="H31" i="331"/>
  <c r="G31" i="331"/>
  <c r="E31" i="331"/>
  <c r="L30" i="331"/>
  <c r="L31" i="331" s="1"/>
  <c r="J23" i="331"/>
  <c r="I23" i="331"/>
  <c r="H23" i="331"/>
  <c r="G23" i="331"/>
  <c r="E23" i="331"/>
  <c r="L22" i="331"/>
  <c r="L23" i="331" s="1"/>
  <c r="J33" i="330"/>
  <c r="H33" i="330"/>
  <c r="F33" i="330"/>
  <c r="K32" i="330"/>
  <c r="K33" i="330" s="1"/>
  <c r="J32" i="330"/>
  <c r="I32" i="330"/>
  <c r="I33" i="330" s="1"/>
  <c r="H32" i="330"/>
  <c r="G32" i="330"/>
  <c r="G33" i="330" s="1"/>
  <c r="E32" i="330"/>
  <c r="E33" i="330" s="1"/>
  <c r="L31" i="330"/>
  <c r="L30" i="330"/>
  <c r="L29" i="330"/>
  <c r="L28" i="330"/>
  <c r="L27" i="330"/>
  <c r="L26" i="330"/>
  <c r="L25" i="330"/>
  <c r="L24" i="330"/>
  <c r="L23" i="330"/>
  <c r="L22" i="330"/>
  <c r="L21" i="330"/>
  <c r="L20" i="330"/>
  <c r="L19" i="330"/>
  <c r="L18" i="330"/>
  <c r="L17" i="330"/>
  <c r="L32" i="330" s="1"/>
  <c r="L33" i="330" s="1"/>
  <c r="M32" i="330"/>
  <c r="M33" i="330" s="1"/>
  <c r="O104" i="329"/>
  <c r="P104" i="329" s="1"/>
  <c r="O103" i="329"/>
  <c r="P103" i="329" s="1"/>
  <c r="N99" i="329"/>
  <c r="M99" i="329"/>
  <c r="L99" i="329"/>
  <c r="K99" i="329"/>
  <c r="J99" i="329"/>
  <c r="H99" i="329"/>
  <c r="O98" i="329"/>
  <c r="O99" i="329" s="1"/>
  <c r="N94" i="329"/>
  <c r="M94" i="329"/>
  <c r="L94" i="329"/>
  <c r="K94" i="329"/>
  <c r="J94" i="329"/>
  <c r="I94" i="329"/>
  <c r="H94" i="329"/>
  <c r="O93" i="329"/>
  <c r="P93" i="329" s="1"/>
  <c r="O92" i="329"/>
  <c r="P92" i="329" s="1"/>
  <c r="O91" i="329"/>
  <c r="P91" i="329" s="1"/>
  <c r="O90" i="329"/>
  <c r="P90" i="329" s="1"/>
  <c r="O89" i="329"/>
  <c r="P89" i="329" s="1"/>
  <c r="O88" i="329"/>
  <c r="P88" i="329" s="1"/>
  <c r="N81" i="329"/>
  <c r="M81" i="329"/>
  <c r="L81" i="329"/>
  <c r="K81" i="329"/>
  <c r="J81" i="329"/>
  <c r="I81" i="329"/>
  <c r="H81" i="329"/>
  <c r="O80" i="329"/>
  <c r="P80" i="329" s="1"/>
  <c r="O79" i="329"/>
  <c r="P79" i="329" s="1"/>
  <c r="N76" i="329"/>
  <c r="M76" i="329"/>
  <c r="L76" i="329"/>
  <c r="K76" i="329"/>
  <c r="J76" i="329"/>
  <c r="I76" i="329"/>
  <c r="H76" i="329"/>
  <c r="O75" i="329"/>
  <c r="O76" i="329" s="1"/>
  <c r="N72" i="329"/>
  <c r="M72" i="329"/>
  <c r="L72" i="329"/>
  <c r="K72" i="329"/>
  <c r="J72" i="329"/>
  <c r="H72" i="329"/>
  <c r="O71" i="329"/>
  <c r="P71" i="329" s="1"/>
  <c r="O70" i="329"/>
  <c r="P70" i="329" s="1"/>
  <c r="O69" i="329"/>
  <c r="P69" i="329" s="1"/>
  <c r="P68" i="329"/>
  <c r="N65" i="329"/>
  <c r="M65" i="329"/>
  <c r="L65" i="329"/>
  <c r="K65" i="329"/>
  <c r="J65" i="329"/>
  <c r="H65" i="329"/>
  <c r="O63" i="329"/>
  <c r="P63" i="329" s="1"/>
  <c r="O62" i="329"/>
  <c r="P62" i="329" s="1"/>
  <c r="O61" i="329"/>
  <c r="P61" i="329" s="1"/>
  <c r="O60" i="329"/>
  <c r="P60" i="329" s="1"/>
  <c r="O59" i="329"/>
  <c r="P59" i="329" s="1"/>
  <c r="O58" i="329"/>
  <c r="N55" i="329"/>
  <c r="M55" i="329"/>
  <c r="L55" i="329"/>
  <c r="K55" i="329"/>
  <c r="J55" i="329"/>
  <c r="I55" i="329"/>
  <c r="H55" i="329"/>
  <c r="P54" i="329"/>
  <c r="O53" i="329"/>
  <c r="P53" i="329" s="1"/>
  <c r="M50" i="329"/>
  <c r="L50" i="329"/>
  <c r="K50" i="329"/>
  <c r="J50" i="329"/>
  <c r="I50" i="329"/>
  <c r="H50" i="329"/>
  <c r="O49" i="329"/>
  <c r="O50" i="329" s="1"/>
  <c r="N46" i="329"/>
  <c r="M46" i="329"/>
  <c r="L46" i="329"/>
  <c r="K46" i="329"/>
  <c r="J46" i="329"/>
  <c r="I46" i="329"/>
  <c r="H46" i="329"/>
  <c r="O45" i="329"/>
  <c r="P45" i="329" s="1"/>
  <c r="O44" i="329"/>
  <c r="P44" i="329" s="1"/>
  <c r="O32" i="329"/>
  <c r="P32" i="329" s="1"/>
  <c r="O36" i="329"/>
  <c r="P36" i="329" s="1"/>
  <c r="N29" i="329"/>
  <c r="M29" i="329"/>
  <c r="L29" i="329"/>
  <c r="K29" i="329"/>
  <c r="J29" i="329"/>
  <c r="H29" i="329"/>
  <c r="O28" i="329"/>
  <c r="O29" i="329" s="1"/>
  <c r="N25" i="329"/>
  <c r="M25" i="329"/>
  <c r="L25" i="329"/>
  <c r="K25" i="329"/>
  <c r="J25" i="329"/>
  <c r="H25" i="329"/>
  <c r="O24" i="329"/>
  <c r="P24" i="329" s="1"/>
  <c r="P25" i="329" s="1"/>
  <c r="N20" i="329"/>
  <c r="M20" i="329"/>
  <c r="L20" i="329"/>
  <c r="K20" i="329"/>
  <c r="J20" i="329"/>
  <c r="I20" i="329"/>
  <c r="H20" i="329"/>
  <c r="O19" i="329"/>
  <c r="O20" i="329" s="1"/>
  <c r="N16" i="329"/>
  <c r="M16" i="329"/>
  <c r="L16" i="329"/>
  <c r="K16" i="329"/>
  <c r="J16" i="329"/>
  <c r="H16" i="329"/>
  <c r="O15" i="329"/>
  <c r="P15" i="329" s="1"/>
  <c r="P14" i="329"/>
  <c r="G37" i="325"/>
  <c r="H37" i="325"/>
  <c r="I37" i="325"/>
  <c r="J37" i="325"/>
  <c r="L37" i="325"/>
  <c r="M37" i="325"/>
  <c r="E37" i="325"/>
  <c r="D37" i="325"/>
  <c r="L28" i="325"/>
  <c r="M28" i="325" s="1"/>
  <c r="L27" i="325"/>
  <c r="M27" i="325" s="1"/>
  <c r="H41" i="332" l="1"/>
  <c r="I41" i="332"/>
  <c r="E41" i="332"/>
  <c r="L24" i="332"/>
  <c r="M24" i="332" s="1"/>
  <c r="J62" i="331"/>
  <c r="H62" i="331"/>
  <c r="E62" i="331"/>
  <c r="G62" i="331"/>
  <c r="M26" i="331"/>
  <c r="M27" i="331"/>
  <c r="P123" i="329"/>
  <c r="N147" i="329"/>
  <c r="J147" i="329"/>
  <c r="J149" i="329" s="1"/>
  <c r="M147" i="329"/>
  <c r="K147" i="329"/>
  <c r="K149" i="329" s="1"/>
  <c r="L147" i="329"/>
  <c r="L149" i="329" s="1"/>
  <c r="P112" i="329"/>
  <c r="P146" i="329"/>
  <c r="H147" i="329"/>
  <c r="H149" i="329" s="1"/>
  <c r="I147" i="329"/>
  <c r="I149" i="329" s="1"/>
  <c r="N149" i="329"/>
  <c r="M149" i="329"/>
  <c r="P135" i="329"/>
  <c r="O146" i="329"/>
  <c r="O112" i="329"/>
  <c r="O135" i="329"/>
  <c r="O123" i="329"/>
  <c r="P81" i="329"/>
  <c r="O25" i="329"/>
  <c r="P98" i="329"/>
  <c r="P99" i="329" s="1"/>
  <c r="P94" i="329"/>
  <c r="P16" i="329"/>
  <c r="O55" i="329"/>
  <c r="P84" i="329"/>
  <c r="P85" i="329" s="1"/>
  <c r="L20" i="332"/>
  <c r="M20" i="332" s="1"/>
  <c r="M39" i="331"/>
  <c r="L43" i="331"/>
  <c r="L47" i="331"/>
  <c r="M47" i="331" s="1"/>
  <c r="M38" i="331"/>
  <c r="M31" i="331"/>
  <c r="L52" i="331"/>
  <c r="M56" i="331"/>
  <c r="M43" i="331"/>
  <c r="M50" i="331"/>
  <c r="M52" i="331" s="1"/>
  <c r="M22" i="331"/>
  <c r="M23" i="331"/>
  <c r="P49" i="329"/>
  <c r="P50" i="329" s="1"/>
  <c r="O65" i="329"/>
  <c r="P72" i="329"/>
  <c r="P19" i="329"/>
  <c r="P20" i="329" s="1"/>
  <c r="P75" i="329"/>
  <c r="P76" i="329" s="1"/>
  <c r="O46" i="329"/>
  <c r="P55" i="329"/>
  <c r="O81" i="329"/>
  <c r="O94" i="329"/>
  <c r="L16" i="332"/>
  <c r="M60" i="331"/>
  <c r="M59" i="331"/>
  <c r="M55" i="331"/>
  <c r="P46" i="329"/>
  <c r="O72" i="329"/>
  <c r="O16" i="329"/>
  <c r="P28" i="329"/>
  <c r="P29" i="329" s="1"/>
  <c r="P58" i="329"/>
  <c r="P65" i="329" s="1"/>
  <c r="M18" i="326"/>
  <c r="L18" i="326"/>
  <c r="L16" i="326"/>
  <c r="M16" i="326"/>
  <c r="M15" i="326"/>
  <c r="L15" i="326"/>
  <c r="I31" i="323"/>
  <c r="I32" i="323" s="1"/>
  <c r="J31" i="323"/>
  <c r="J32" i="323" s="1"/>
  <c r="K31" i="323"/>
  <c r="K32" i="323" s="1"/>
  <c r="L31" i="323"/>
  <c r="H31" i="323"/>
  <c r="F31" i="323"/>
  <c r="F32" i="323" s="1"/>
  <c r="M30" i="323"/>
  <c r="M29" i="323"/>
  <c r="I138" i="322"/>
  <c r="J138" i="322"/>
  <c r="K138" i="322"/>
  <c r="L138" i="322"/>
  <c r="M138" i="322"/>
  <c r="G138" i="322"/>
  <c r="G16" i="322"/>
  <c r="N33" i="322"/>
  <c r="O33" i="322"/>
  <c r="I224" i="321"/>
  <c r="I177" i="321"/>
  <c r="I19" i="321"/>
  <c r="I151" i="321"/>
  <c r="I158" i="321"/>
  <c r="I163" i="321"/>
  <c r="I168" i="321"/>
  <c r="I185" i="321"/>
  <c r="H185" i="321"/>
  <c r="J185" i="321"/>
  <c r="K185" i="321"/>
  <c r="M185" i="321"/>
  <c r="G185" i="321"/>
  <c r="E185" i="321"/>
  <c r="L120" i="321"/>
  <c r="M120" i="321" s="1"/>
  <c r="L98" i="321"/>
  <c r="M98" i="321" s="1"/>
  <c r="L48" i="321"/>
  <c r="M48" i="321" s="1"/>
  <c r="L146" i="321"/>
  <c r="M146" i="321" s="1"/>
  <c r="I18" i="327"/>
  <c r="H18" i="327"/>
  <c r="G18" i="327"/>
  <c r="K16" i="327"/>
  <c r="K18" i="327" s="1"/>
  <c r="J16" i="327"/>
  <c r="J18" i="327" s="1"/>
  <c r="I16" i="327"/>
  <c r="H16" i="327"/>
  <c r="G16" i="327"/>
  <c r="F16" i="327"/>
  <c r="F18" i="327" s="1"/>
  <c r="E16" i="327"/>
  <c r="E18" i="327" s="1"/>
  <c r="D16" i="327"/>
  <c r="D18" i="327" s="1"/>
  <c r="K15" i="327"/>
  <c r="L15" i="327" s="1"/>
  <c r="L24" i="325"/>
  <c r="M24" i="325" s="1"/>
  <c r="L23" i="325"/>
  <c r="M23" i="325" s="1"/>
  <c r="K20" i="325"/>
  <c r="J20" i="325"/>
  <c r="I20" i="325"/>
  <c r="H20" i="325"/>
  <c r="G20" i="325"/>
  <c r="F20" i="325"/>
  <c r="E20" i="325"/>
  <c r="L19" i="325"/>
  <c r="L20" i="325" s="1"/>
  <c r="K16" i="325"/>
  <c r="J16" i="325"/>
  <c r="I16" i="325"/>
  <c r="H16" i="325"/>
  <c r="G16" i="325"/>
  <c r="F16" i="325"/>
  <c r="E16" i="325"/>
  <c r="L15" i="325"/>
  <c r="L16" i="325" s="1"/>
  <c r="D58" i="324"/>
  <c r="J56" i="324"/>
  <c r="I56" i="324"/>
  <c r="H56" i="324"/>
  <c r="G56" i="324"/>
  <c r="E56" i="324"/>
  <c r="L55" i="324"/>
  <c r="L56" i="324" s="1"/>
  <c r="J52" i="324"/>
  <c r="I52" i="324"/>
  <c r="H52" i="324"/>
  <c r="G52" i="324"/>
  <c r="E52" i="324"/>
  <c r="L51" i="324"/>
  <c r="L52" i="324" s="1"/>
  <c r="J48" i="324"/>
  <c r="I48" i="324"/>
  <c r="H48" i="324"/>
  <c r="G48" i="324"/>
  <c r="E48" i="324"/>
  <c r="L47" i="324"/>
  <c r="M47" i="324" s="1"/>
  <c r="L46" i="324"/>
  <c r="M46" i="324" s="1"/>
  <c r="J43" i="324"/>
  <c r="I43" i="324"/>
  <c r="H43" i="324"/>
  <c r="G43" i="324"/>
  <c r="E43" i="324"/>
  <c r="L42" i="324"/>
  <c r="L43" i="324" s="1"/>
  <c r="J39" i="324"/>
  <c r="I39" i="324"/>
  <c r="H39" i="324"/>
  <c r="G39" i="324"/>
  <c r="E39" i="324"/>
  <c r="L38" i="324"/>
  <c r="L39" i="324" s="1"/>
  <c r="J35" i="324"/>
  <c r="I35" i="324"/>
  <c r="H35" i="324"/>
  <c r="G35" i="324"/>
  <c r="E35" i="324"/>
  <c r="L34" i="324"/>
  <c r="L35" i="324" s="1"/>
  <c r="J27" i="324"/>
  <c r="I27" i="324"/>
  <c r="H27" i="324"/>
  <c r="G27" i="324"/>
  <c r="E27" i="324"/>
  <c r="L26" i="324"/>
  <c r="L27" i="324" s="1"/>
  <c r="J23" i="324"/>
  <c r="I23" i="324"/>
  <c r="H23" i="324"/>
  <c r="G23" i="324"/>
  <c r="E23" i="324"/>
  <c r="L22" i="324"/>
  <c r="L23" i="324" s="1"/>
  <c r="G32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N31" i="323" s="1"/>
  <c r="C138" i="322"/>
  <c r="M136" i="322"/>
  <c r="L136" i="322"/>
  <c r="K136" i="322"/>
  <c r="J136" i="322"/>
  <c r="I136" i="322"/>
  <c r="G136" i="322"/>
  <c r="O135" i="322"/>
  <c r="N135" i="322"/>
  <c r="O134" i="322"/>
  <c r="N134" i="322"/>
  <c r="N133" i="322"/>
  <c r="O133" i="322" s="1"/>
  <c r="O132" i="322"/>
  <c r="N132" i="322"/>
  <c r="O131" i="322"/>
  <c r="N131" i="322"/>
  <c r="N130" i="322"/>
  <c r="O130" i="322" s="1"/>
  <c r="O129" i="322"/>
  <c r="N129" i="322"/>
  <c r="O128" i="322"/>
  <c r="N128" i="322"/>
  <c r="N127" i="322"/>
  <c r="O127" i="322" s="1"/>
  <c r="O126" i="322"/>
  <c r="N126" i="322"/>
  <c r="O125" i="322"/>
  <c r="N125" i="322"/>
  <c r="N124" i="322"/>
  <c r="O124" i="322" s="1"/>
  <c r="O123" i="322"/>
  <c r="N123" i="322"/>
  <c r="O122" i="322"/>
  <c r="N122" i="322"/>
  <c r="N121" i="322"/>
  <c r="O121" i="322" s="1"/>
  <c r="O120" i="322"/>
  <c r="N120" i="322"/>
  <c r="O119" i="322"/>
  <c r="N119" i="322"/>
  <c r="N118" i="322"/>
  <c r="O118" i="322" s="1"/>
  <c r="O117" i="322"/>
  <c r="N117" i="322"/>
  <c r="O116" i="322"/>
  <c r="N116" i="322"/>
  <c r="N115" i="322"/>
  <c r="O115" i="322" s="1"/>
  <c r="O114" i="322"/>
  <c r="N114" i="322"/>
  <c r="O113" i="322"/>
  <c r="N113" i="322"/>
  <c r="N112" i="322"/>
  <c r="O112" i="322" s="1"/>
  <c r="O111" i="322"/>
  <c r="N111" i="322"/>
  <c r="O110" i="322"/>
  <c r="N110" i="322"/>
  <c r="N109" i="322"/>
  <c r="O109" i="322" s="1"/>
  <c r="O108" i="322"/>
  <c r="N108" i="322"/>
  <c r="O107" i="322"/>
  <c r="N107" i="322"/>
  <c r="N106" i="322"/>
  <c r="O106" i="322" s="1"/>
  <c r="O105" i="322"/>
  <c r="N105" i="322"/>
  <c r="O104" i="322"/>
  <c r="N104" i="322"/>
  <c r="N103" i="322"/>
  <c r="O103" i="322" s="1"/>
  <c r="O102" i="322"/>
  <c r="N102" i="322"/>
  <c r="M99" i="322"/>
  <c r="L99" i="322"/>
  <c r="K99" i="322"/>
  <c r="J99" i="322"/>
  <c r="I99" i="322"/>
  <c r="G99" i="322"/>
  <c r="N98" i="322"/>
  <c r="N99" i="322" s="1"/>
  <c r="O97" i="322"/>
  <c r="M94" i="322"/>
  <c r="L94" i="322"/>
  <c r="K94" i="322"/>
  <c r="J94" i="322"/>
  <c r="I94" i="322"/>
  <c r="H94" i="322"/>
  <c r="G94" i="322"/>
  <c r="N93" i="322"/>
  <c r="O93" i="322" s="1"/>
  <c r="O92" i="322"/>
  <c r="N92" i="322"/>
  <c r="O91" i="322"/>
  <c r="N91" i="322"/>
  <c r="N90" i="322"/>
  <c r="N94" i="322" s="1"/>
  <c r="O89" i="322"/>
  <c r="N89" i="322"/>
  <c r="O88" i="322"/>
  <c r="N88" i="322"/>
  <c r="N81" i="322"/>
  <c r="M81" i="322"/>
  <c r="L81" i="322"/>
  <c r="K81" i="322"/>
  <c r="J81" i="322"/>
  <c r="I81" i="322"/>
  <c r="H81" i="322"/>
  <c r="G81" i="322"/>
  <c r="N80" i="322"/>
  <c r="O80" i="322" s="1"/>
  <c r="N79" i="322"/>
  <c r="O79" i="322" s="1"/>
  <c r="O76" i="322"/>
  <c r="N76" i="322"/>
  <c r="M76" i="322"/>
  <c r="L76" i="322"/>
  <c r="K76" i="322"/>
  <c r="J76" i="322"/>
  <c r="I76" i="322"/>
  <c r="H76" i="322"/>
  <c r="G76" i="322"/>
  <c r="O75" i="322"/>
  <c r="N75" i="322"/>
  <c r="M72" i="322"/>
  <c r="L72" i="322"/>
  <c r="K72" i="322"/>
  <c r="J72" i="322"/>
  <c r="I72" i="322"/>
  <c r="G72" i="322"/>
  <c r="O71" i="322"/>
  <c r="N71" i="322"/>
  <c r="O70" i="322"/>
  <c r="N70" i="322"/>
  <c r="N69" i="322"/>
  <c r="N72" i="322" s="1"/>
  <c r="O68" i="322"/>
  <c r="M65" i="322"/>
  <c r="L65" i="322"/>
  <c r="K65" i="322"/>
  <c r="J65" i="322"/>
  <c r="I65" i="322"/>
  <c r="G65" i="322"/>
  <c r="N63" i="322"/>
  <c r="O63" i="322" s="1"/>
  <c r="N62" i="322"/>
  <c r="O62" i="322" s="1"/>
  <c r="N61" i="322"/>
  <c r="O61" i="322" s="1"/>
  <c r="N60" i="322"/>
  <c r="O60" i="322" s="1"/>
  <c r="N59" i="322"/>
  <c r="O59" i="322" s="1"/>
  <c r="N58" i="322"/>
  <c r="O58" i="322" s="1"/>
  <c r="N57" i="322"/>
  <c r="O57" i="322" s="1"/>
  <c r="N54" i="322"/>
  <c r="M54" i="322"/>
  <c r="L54" i="322"/>
  <c r="K54" i="322"/>
  <c r="J54" i="322"/>
  <c r="I54" i="322"/>
  <c r="H54" i="322"/>
  <c r="G54" i="322"/>
  <c r="O53" i="322"/>
  <c r="N52" i="322"/>
  <c r="O52" i="322" s="1"/>
  <c r="O54" i="322" s="1"/>
  <c r="O49" i="322"/>
  <c r="N49" i="322"/>
  <c r="M49" i="322"/>
  <c r="L49" i="322"/>
  <c r="K49" i="322"/>
  <c r="J49" i="322"/>
  <c r="I49" i="322"/>
  <c r="H49" i="322"/>
  <c r="G49" i="322"/>
  <c r="O48" i="322"/>
  <c r="N48" i="322"/>
  <c r="N45" i="322"/>
  <c r="M45" i="322"/>
  <c r="L45" i="322"/>
  <c r="K45" i="322"/>
  <c r="J45" i="322"/>
  <c r="I45" i="322"/>
  <c r="H45" i="322"/>
  <c r="G45" i="322"/>
  <c r="N44" i="322"/>
  <c r="O44" i="322" s="1"/>
  <c r="N43" i="322"/>
  <c r="O43" i="322" s="1"/>
  <c r="O45" i="322" s="1"/>
  <c r="N36" i="322"/>
  <c r="O36" i="322" s="1"/>
  <c r="O138" i="322" s="1"/>
  <c r="N35" i="322"/>
  <c r="O35" i="322" s="1"/>
  <c r="N32" i="322"/>
  <c r="O32" i="322" s="1"/>
  <c r="M29" i="322"/>
  <c r="L29" i="322"/>
  <c r="K29" i="322"/>
  <c r="J29" i="322"/>
  <c r="I29" i="322"/>
  <c r="G29" i="322"/>
  <c r="N28" i="322"/>
  <c r="N29" i="322" s="1"/>
  <c r="O25" i="322"/>
  <c r="M25" i="322"/>
  <c r="L25" i="322"/>
  <c r="K25" i="322"/>
  <c r="J25" i="322"/>
  <c r="I25" i="322"/>
  <c r="G25" i="322"/>
  <c r="O24" i="322"/>
  <c r="N24" i="322"/>
  <c r="N25" i="322" s="1"/>
  <c r="N20" i="322"/>
  <c r="M20" i="322"/>
  <c r="L20" i="322"/>
  <c r="K20" i="322"/>
  <c r="J20" i="322"/>
  <c r="I20" i="322"/>
  <c r="H20" i="322"/>
  <c r="G20" i="322"/>
  <c r="N19" i="322"/>
  <c r="O19" i="322" s="1"/>
  <c r="O20" i="322" s="1"/>
  <c r="M16" i="322"/>
  <c r="L16" i="322"/>
  <c r="K16" i="322"/>
  <c r="J16" i="322"/>
  <c r="I16" i="322"/>
  <c r="N15" i="322"/>
  <c r="O15" i="322" s="1"/>
  <c r="O14" i="322"/>
  <c r="O16" i="322" s="1"/>
  <c r="C226" i="321"/>
  <c r="K224" i="321"/>
  <c r="J224" i="321"/>
  <c r="H224" i="321"/>
  <c r="G224" i="321"/>
  <c r="E224" i="321"/>
  <c r="M223" i="321"/>
  <c r="M222" i="321"/>
  <c r="M221" i="321"/>
  <c r="M220" i="321"/>
  <c r="L219" i="321"/>
  <c r="M219" i="321" s="1"/>
  <c r="L218" i="321"/>
  <c r="M218" i="321" s="1"/>
  <c r="L217" i="321"/>
  <c r="M217" i="321" s="1"/>
  <c r="L216" i="321"/>
  <c r="M216" i="321" s="1"/>
  <c r="L215" i="321"/>
  <c r="M215" i="321" s="1"/>
  <c r="L214" i="321"/>
  <c r="M214" i="321" s="1"/>
  <c r="L213" i="321"/>
  <c r="M213" i="321" s="1"/>
  <c r="L212" i="321"/>
  <c r="M212" i="321" s="1"/>
  <c r="L211" i="321"/>
  <c r="M211" i="321" s="1"/>
  <c r="L210" i="321"/>
  <c r="M210" i="321" s="1"/>
  <c r="L209" i="321"/>
  <c r="M209" i="321" s="1"/>
  <c r="L208" i="321"/>
  <c r="M208" i="321" s="1"/>
  <c r="L207" i="321"/>
  <c r="M207" i="321" s="1"/>
  <c r="L203" i="321"/>
  <c r="M203" i="321" s="1"/>
  <c r="L202" i="321"/>
  <c r="M202" i="321" s="1"/>
  <c r="M201" i="321"/>
  <c r="L200" i="321"/>
  <c r="M200" i="321" s="1"/>
  <c r="L199" i="321"/>
  <c r="M199" i="321" s="1"/>
  <c r="L198" i="321"/>
  <c r="M198" i="321" s="1"/>
  <c r="L197" i="321"/>
  <c r="M197" i="321" s="1"/>
  <c r="L196" i="321"/>
  <c r="M196" i="321" s="1"/>
  <c r="L195" i="321"/>
  <c r="M195" i="321" s="1"/>
  <c r="L194" i="321"/>
  <c r="M194" i="321" s="1"/>
  <c r="M193" i="321"/>
  <c r="L192" i="321"/>
  <c r="M192" i="321" s="1"/>
  <c r="L191" i="321"/>
  <c r="M191" i="321" s="1"/>
  <c r="L190" i="321"/>
  <c r="M190" i="321" s="1"/>
  <c r="L189" i="321"/>
  <c r="M189" i="321" s="1"/>
  <c r="L188" i="321"/>
  <c r="M188" i="321" s="1"/>
  <c r="L183" i="321"/>
  <c r="M183" i="321" s="1"/>
  <c r="L182" i="321"/>
  <c r="M182" i="321" s="1"/>
  <c r="L181" i="321"/>
  <c r="M181" i="321" s="1"/>
  <c r="L180" i="321"/>
  <c r="M180" i="321" s="1"/>
  <c r="K177" i="321"/>
  <c r="J177" i="321"/>
  <c r="H177" i="321"/>
  <c r="G177" i="321"/>
  <c r="E177" i="321"/>
  <c r="L176" i="321"/>
  <c r="M176" i="321" s="1"/>
  <c r="L175" i="321"/>
  <c r="M175" i="321" s="1"/>
  <c r="L174" i="321"/>
  <c r="M174" i="321" s="1"/>
  <c r="L173" i="321"/>
  <c r="M173" i="321" s="1"/>
  <c r="L172" i="321"/>
  <c r="M172" i="321" s="1"/>
  <c r="L171" i="321"/>
  <c r="M171" i="321" s="1"/>
  <c r="K168" i="321"/>
  <c r="J168" i="321"/>
  <c r="H168" i="321"/>
  <c r="G168" i="321"/>
  <c r="F168" i="321"/>
  <c r="E168" i="321"/>
  <c r="L167" i="321"/>
  <c r="M167" i="321" s="1"/>
  <c r="L166" i="321"/>
  <c r="M166" i="321" s="1"/>
  <c r="K163" i="321"/>
  <c r="J163" i="321"/>
  <c r="H163" i="321"/>
  <c r="G163" i="321"/>
  <c r="E163" i="321"/>
  <c r="L162" i="321"/>
  <c r="M162" i="321" s="1"/>
  <c r="L161" i="321"/>
  <c r="M161" i="321" s="1"/>
  <c r="K158" i="321"/>
  <c r="J158" i="321"/>
  <c r="H158" i="321"/>
  <c r="G158" i="321"/>
  <c r="F158" i="321"/>
  <c r="E158" i="321"/>
  <c r="L157" i="321"/>
  <c r="M157" i="321" s="1"/>
  <c r="L156" i="321"/>
  <c r="M156" i="321" s="1"/>
  <c r="L155" i="321"/>
  <c r="M155" i="321" s="1"/>
  <c r="L154" i="321"/>
  <c r="M154" i="321" s="1"/>
  <c r="K151" i="321"/>
  <c r="J151" i="321"/>
  <c r="H151" i="321"/>
  <c r="G151" i="321"/>
  <c r="F151" i="321"/>
  <c r="E151" i="321"/>
  <c r="L150" i="321"/>
  <c r="L151" i="321" s="1"/>
  <c r="K147" i="321"/>
  <c r="J147" i="321"/>
  <c r="I147" i="321"/>
  <c r="H147" i="321"/>
  <c r="G147" i="321"/>
  <c r="E147" i="321"/>
  <c r="L145" i="321"/>
  <c r="M145" i="321" s="1"/>
  <c r="K142" i="321"/>
  <c r="J142" i="321"/>
  <c r="I142" i="321"/>
  <c r="H142" i="321"/>
  <c r="G142" i="321"/>
  <c r="F142" i="321"/>
  <c r="E142" i="321"/>
  <c r="L141" i="321"/>
  <c r="M141" i="321" s="1"/>
  <c r="L140" i="321"/>
  <c r="M140" i="321" s="1"/>
  <c r="L139" i="321"/>
  <c r="K136" i="321"/>
  <c r="J136" i="321"/>
  <c r="I136" i="321"/>
  <c r="H136" i="321"/>
  <c r="G136" i="321"/>
  <c r="F136" i="321"/>
  <c r="E136" i="321"/>
  <c r="L135" i="321"/>
  <c r="M135" i="321" s="1"/>
  <c r="L134" i="321"/>
  <c r="M134" i="321" s="1"/>
  <c r="M133" i="321"/>
  <c r="L132" i="321"/>
  <c r="M132" i="321" s="1"/>
  <c r="K129" i="321"/>
  <c r="J129" i="321"/>
  <c r="I129" i="321"/>
  <c r="H129" i="321"/>
  <c r="G129" i="321"/>
  <c r="F129" i="321"/>
  <c r="E129" i="321"/>
  <c r="L128" i="321"/>
  <c r="M128" i="321" s="1"/>
  <c r="L127" i="321"/>
  <c r="M127" i="321" s="1"/>
  <c r="L126" i="321"/>
  <c r="K123" i="321"/>
  <c r="J123" i="321"/>
  <c r="I123" i="321"/>
  <c r="H123" i="321"/>
  <c r="G123" i="321"/>
  <c r="F123" i="321"/>
  <c r="E123" i="321"/>
  <c r="L122" i="321"/>
  <c r="M122" i="321" s="1"/>
  <c r="M121" i="321"/>
  <c r="L119" i="321"/>
  <c r="M119" i="321" s="1"/>
  <c r="L118" i="321"/>
  <c r="M118" i="321" s="1"/>
  <c r="L117" i="321"/>
  <c r="M117" i="321" s="1"/>
  <c r="K114" i="321"/>
  <c r="J114" i="321"/>
  <c r="I114" i="321"/>
  <c r="H114" i="321"/>
  <c r="G114" i="321"/>
  <c r="E114" i="321"/>
  <c r="L113" i="321"/>
  <c r="L114" i="321" s="1"/>
  <c r="K110" i="321"/>
  <c r="J110" i="321"/>
  <c r="I110" i="321"/>
  <c r="H110" i="321"/>
  <c r="G110" i="321"/>
  <c r="E110" i="321"/>
  <c r="L109" i="321"/>
  <c r="L110" i="321" s="1"/>
  <c r="M108" i="321"/>
  <c r="K105" i="321"/>
  <c r="J105" i="321"/>
  <c r="H105" i="321"/>
  <c r="G105" i="321"/>
  <c r="E105" i="321"/>
  <c r="L104" i="321"/>
  <c r="L105" i="321" s="1"/>
  <c r="K101" i="321"/>
  <c r="J101" i="321"/>
  <c r="I101" i="321"/>
  <c r="H101" i="321"/>
  <c r="G101" i="321"/>
  <c r="E101" i="321"/>
  <c r="M100" i="321"/>
  <c r="L99" i="321"/>
  <c r="M99" i="321" s="1"/>
  <c r="L97" i="321"/>
  <c r="K94" i="321"/>
  <c r="J94" i="321"/>
  <c r="I94" i="321"/>
  <c r="H94" i="321"/>
  <c r="G94" i="321"/>
  <c r="F94" i="321"/>
  <c r="E94" i="321"/>
  <c r="L93" i="321"/>
  <c r="M93" i="321" s="1"/>
  <c r="L92" i="321"/>
  <c r="M92" i="321" s="1"/>
  <c r="K89" i="321"/>
  <c r="J89" i="321"/>
  <c r="I89" i="321"/>
  <c r="H89" i="321"/>
  <c r="G89" i="321"/>
  <c r="E89" i="321"/>
  <c r="L88" i="321"/>
  <c r="M88" i="321" s="1"/>
  <c r="L87" i="321"/>
  <c r="M87" i="321" s="1"/>
  <c r="L86" i="321"/>
  <c r="M86" i="321" s="1"/>
  <c r="L85" i="321"/>
  <c r="M85" i="321" s="1"/>
  <c r="L84" i="321"/>
  <c r="M84" i="321" s="1"/>
  <c r="L83" i="321"/>
  <c r="M83" i="321" s="1"/>
  <c r="L82" i="321"/>
  <c r="M82" i="321" s="1"/>
  <c r="L81" i="321"/>
  <c r="M81" i="321" s="1"/>
  <c r="L80" i="321"/>
  <c r="M80" i="321" s="1"/>
  <c r="L79" i="321"/>
  <c r="M79" i="321" s="1"/>
  <c r="L78" i="321"/>
  <c r="M78" i="321" s="1"/>
  <c r="L77" i="321"/>
  <c r="M77" i="321" s="1"/>
  <c r="K74" i="321"/>
  <c r="J74" i="321"/>
  <c r="I74" i="321"/>
  <c r="H74" i="321"/>
  <c r="G74" i="321"/>
  <c r="F74" i="321"/>
  <c r="E74" i="321"/>
  <c r="L73" i="321"/>
  <c r="M73" i="321" s="1"/>
  <c r="L66" i="321"/>
  <c r="M66" i="321" s="1"/>
  <c r="L72" i="321"/>
  <c r="M72" i="321" s="1"/>
  <c r="L71" i="321"/>
  <c r="M71" i="321" s="1"/>
  <c r="L70" i="321"/>
  <c r="M70" i="321" s="1"/>
  <c r="L69" i="321"/>
  <c r="M69" i="321" s="1"/>
  <c r="L68" i="321"/>
  <c r="M68" i="321" s="1"/>
  <c r="L67" i="321"/>
  <c r="M67" i="321" s="1"/>
  <c r="L65" i="321"/>
  <c r="M65" i="321" s="1"/>
  <c r="L64" i="321"/>
  <c r="M64" i="321" s="1"/>
  <c r="L63" i="321"/>
  <c r="M63" i="321" s="1"/>
  <c r="L62" i="321"/>
  <c r="K59" i="321"/>
  <c r="J59" i="321"/>
  <c r="I59" i="321"/>
  <c r="H59" i="321"/>
  <c r="G59" i="321"/>
  <c r="F59" i="321"/>
  <c r="E59" i="321"/>
  <c r="M58" i="321"/>
  <c r="L57" i="321"/>
  <c r="M57" i="321" s="1"/>
  <c r="L56" i="321"/>
  <c r="M56" i="321" s="1"/>
  <c r="K53" i="321"/>
  <c r="J53" i="321"/>
  <c r="I53" i="321"/>
  <c r="H53" i="321"/>
  <c r="G53" i="321"/>
  <c r="F53" i="321"/>
  <c r="E53" i="321"/>
  <c r="L52" i="321"/>
  <c r="L53" i="321" s="1"/>
  <c r="K49" i="321"/>
  <c r="J49" i="321"/>
  <c r="I49" i="321"/>
  <c r="H49" i="321"/>
  <c r="G49" i="321"/>
  <c r="F49" i="321"/>
  <c r="E49" i="321"/>
  <c r="L47" i="321"/>
  <c r="M47" i="321" s="1"/>
  <c r="K44" i="321"/>
  <c r="J44" i="321"/>
  <c r="I44" i="321"/>
  <c r="H44" i="321"/>
  <c r="F44" i="321"/>
  <c r="E44" i="321"/>
  <c r="L43" i="321"/>
  <c r="M43" i="321" s="1"/>
  <c r="M44" i="321" s="1"/>
  <c r="K40" i="321"/>
  <c r="J40" i="321"/>
  <c r="I40" i="321"/>
  <c r="H40" i="321"/>
  <c r="G40" i="321"/>
  <c r="E40" i="321"/>
  <c r="L39" i="321"/>
  <c r="M39" i="321" s="1"/>
  <c r="L38" i="321"/>
  <c r="M38" i="321" s="1"/>
  <c r="L37" i="321"/>
  <c r="M37" i="321" s="1"/>
  <c r="L36" i="321"/>
  <c r="M36" i="321" s="1"/>
  <c r="L35" i="321"/>
  <c r="M35" i="321" s="1"/>
  <c r="L34" i="321"/>
  <c r="M34" i="321" s="1"/>
  <c r="L33" i="321"/>
  <c r="M33" i="321" s="1"/>
  <c r="K30" i="321"/>
  <c r="J30" i="321"/>
  <c r="I30" i="321"/>
  <c r="H30" i="321"/>
  <c r="G30" i="321"/>
  <c r="F30" i="321"/>
  <c r="E30" i="321"/>
  <c r="L29" i="321"/>
  <c r="L30" i="321" s="1"/>
  <c r="K26" i="321"/>
  <c r="J26" i="321"/>
  <c r="I26" i="321"/>
  <c r="H26" i="321"/>
  <c r="G26" i="321"/>
  <c r="E26" i="321"/>
  <c r="L25" i="321"/>
  <c r="M25" i="321" s="1"/>
  <c r="L24" i="321"/>
  <c r="M24" i="321" s="1"/>
  <c r="L23" i="321"/>
  <c r="M23" i="321" s="1"/>
  <c r="L22" i="321"/>
  <c r="M22" i="321" s="1"/>
  <c r="K19" i="321"/>
  <c r="J19" i="321"/>
  <c r="H19" i="321"/>
  <c r="G19" i="321"/>
  <c r="F19" i="321"/>
  <c r="E19" i="321"/>
  <c r="L18" i="321"/>
  <c r="M18" i="321" s="1"/>
  <c r="M17" i="321"/>
  <c r="L16" i="321"/>
  <c r="M16" i="321" s="1"/>
  <c r="L15" i="321"/>
  <c r="F33" i="316"/>
  <c r="H33" i="316"/>
  <c r="N33" i="316" s="1"/>
  <c r="I33" i="316"/>
  <c r="J33" i="316"/>
  <c r="K33" i="316"/>
  <c r="L33" i="316"/>
  <c r="M33" i="316"/>
  <c r="G22" i="319"/>
  <c r="E22" i="319"/>
  <c r="D33" i="318"/>
  <c r="E33" i="318"/>
  <c r="L24" i="318"/>
  <c r="M24" i="318"/>
  <c r="D58" i="317"/>
  <c r="C138" i="315"/>
  <c r="H29" i="315"/>
  <c r="I29" i="315"/>
  <c r="J29" i="315"/>
  <c r="K29" i="315"/>
  <c r="L29" i="315"/>
  <c r="M29" i="315"/>
  <c r="G29" i="315"/>
  <c r="M25" i="315"/>
  <c r="M16" i="315"/>
  <c r="M94" i="315"/>
  <c r="M99" i="315"/>
  <c r="M136" i="315"/>
  <c r="G54" i="315"/>
  <c r="N36" i="315"/>
  <c r="O36" i="315" s="1"/>
  <c r="N35" i="315"/>
  <c r="O35" i="315" s="1"/>
  <c r="N33" i="315"/>
  <c r="O33" i="315"/>
  <c r="N32" i="315"/>
  <c r="O32" i="315" s="1"/>
  <c r="G81" i="315"/>
  <c r="K223" i="314"/>
  <c r="H109" i="314"/>
  <c r="M41" i="332" l="1"/>
  <c r="L41" i="332"/>
  <c r="L62" i="331"/>
  <c r="M62" i="331"/>
  <c r="P147" i="329"/>
  <c r="P149" i="329" s="1"/>
  <c r="O147" i="329"/>
  <c r="O149" i="329" s="1"/>
  <c r="M31" i="323"/>
  <c r="M32" i="323" s="1"/>
  <c r="E226" i="321"/>
  <c r="L185" i="321"/>
  <c r="G226" i="321"/>
  <c r="L101" i="321"/>
  <c r="H226" i="321"/>
  <c r="J226" i="321"/>
  <c r="M20" i="325"/>
  <c r="M38" i="324"/>
  <c r="L48" i="324"/>
  <c r="L58" i="324" s="1"/>
  <c r="M43" i="324"/>
  <c r="M48" i="324"/>
  <c r="M52" i="324"/>
  <c r="M56" i="324"/>
  <c r="M35" i="324"/>
  <c r="I58" i="324"/>
  <c r="J58" i="324"/>
  <c r="M39" i="324"/>
  <c r="M42" i="324"/>
  <c r="M55" i="324"/>
  <c r="E58" i="324"/>
  <c r="M34" i="324"/>
  <c r="H58" i="324"/>
  <c r="H32" i="323"/>
  <c r="N138" i="322"/>
  <c r="K226" i="321"/>
  <c r="I226" i="321"/>
  <c r="M94" i="321"/>
  <c r="M163" i="321"/>
  <c r="M113" i="321"/>
  <c r="M114" i="321" s="1"/>
  <c r="M29" i="321"/>
  <c r="M30" i="321" s="1"/>
  <c r="L94" i="321"/>
  <c r="L147" i="321"/>
  <c r="M168" i="321"/>
  <c r="M52" i="321"/>
  <c r="M53" i="321" s="1"/>
  <c r="L129" i="321"/>
  <c r="M126" i="321"/>
  <c r="M129" i="321" s="1"/>
  <c r="M59" i="321"/>
  <c r="L163" i="321"/>
  <c r="L19" i="321"/>
  <c r="M26" i="321"/>
  <c r="L142" i="321"/>
  <c r="L168" i="321"/>
  <c r="M136" i="321"/>
  <c r="L89" i="321"/>
  <c r="M109" i="321"/>
  <c r="M110" i="321" s="1"/>
  <c r="L74" i="321"/>
  <c r="M147" i="321"/>
  <c r="M49" i="321"/>
  <c r="L16" i="327"/>
  <c r="L18" i="327" s="1"/>
  <c r="M19" i="325"/>
  <c r="M15" i="325"/>
  <c r="M16" i="325" s="1"/>
  <c r="M23" i="324"/>
  <c r="M27" i="324"/>
  <c r="G58" i="324"/>
  <c r="M22" i="324"/>
  <c r="M51" i="324"/>
  <c r="L32" i="323"/>
  <c r="O99" i="322"/>
  <c r="O65" i="322"/>
  <c r="O81" i="322"/>
  <c r="O136" i="322"/>
  <c r="N136" i="322"/>
  <c r="N16" i="322"/>
  <c r="O28" i="322"/>
  <c r="O29" i="322" s="1"/>
  <c r="O69" i="322"/>
  <c r="O72" i="322" s="1"/>
  <c r="O90" i="322"/>
  <c r="O94" i="322" s="1"/>
  <c r="O98" i="322"/>
  <c r="N65" i="322"/>
  <c r="M123" i="321"/>
  <c r="M224" i="321"/>
  <c r="M177" i="321"/>
  <c r="M40" i="321"/>
  <c r="M89" i="321"/>
  <c r="M158" i="321"/>
  <c r="L26" i="321"/>
  <c r="M97" i="321"/>
  <c r="M101" i="321" s="1"/>
  <c r="L123" i="321"/>
  <c r="M15" i="321"/>
  <c r="M19" i="321" s="1"/>
  <c r="L44" i="321"/>
  <c r="M104" i="321"/>
  <c r="M105" i="321" s="1"/>
  <c r="L136" i="321"/>
  <c r="M62" i="321"/>
  <c r="M74" i="321" s="1"/>
  <c r="M150" i="321"/>
  <c r="L158" i="321"/>
  <c r="L49" i="321"/>
  <c r="L224" i="321"/>
  <c r="L40" i="321"/>
  <c r="L59" i="321"/>
  <c r="L177" i="321"/>
  <c r="M139" i="321"/>
  <c r="M142" i="321" s="1"/>
  <c r="E122" i="314"/>
  <c r="I18" i="320"/>
  <c r="H18" i="320"/>
  <c r="G18" i="320"/>
  <c r="K16" i="320"/>
  <c r="K18" i="320" s="1"/>
  <c r="J16" i="320"/>
  <c r="J18" i="320" s="1"/>
  <c r="I16" i="320"/>
  <c r="H16" i="320"/>
  <c r="G16" i="320"/>
  <c r="F16" i="320"/>
  <c r="F18" i="320" s="1"/>
  <c r="E16" i="320"/>
  <c r="E18" i="320" s="1"/>
  <c r="D16" i="320"/>
  <c r="D18" i="320" s="1"/>
  <c r="K15" i="320"/>
  <c r="L15" i="320" s="1"/>
  <c r="M22" i="319"/>
  <c r="L22" i="319"/>
  <c r="I22" i="319"/>
  <c r="H22" i="319"/>
  <c r="M16" i="319"/>
  <c r="L16" i="319"/>
  <c r="K16" i="319"/>
  <c r="K22" i="319" s="1"/>
  <c r="J16" i="319"/>
  <c r="J22" i="319" s="1"/>
  <c r="I16" i="319"/>
  <c r="H16" i="319"/>
  <c r="G16" i="319"/>
  <c r="F16" i="319"/>
  <c r="E16" i="319"/>
  <c r="G33" i="318"/>
  <c r="L23" i="318"/>
  <c r="M23" i="318" s="1"/>
  <c r="L20" i="318"/>
  <c r="K20" i="318"/>
  <c r="J20" i="318"/>
  <c r="J33" i="318" s="1"/>
  <c r="I20" i="318"/>
  <c r="H20" i="318"/>
  <c r="G20" i="318"/>
  <c r="M20" i="318" s="1"/>
  <c r="F20" i="318"/>
  <c r="E20" i="318"/>
  <c r="L19" i="318"/>
  <c r="M19" i="318" s="1"/>
  <c r="K16" i="318"/>
  <c r="J16" i="318"/>
  <c r="I16" i="318"/>
  <c r="I33" i="318" s="1"/>
  <c r="H16" i="318"/>
  <c r="H33" i="318" s="1"/>
  <c r="G16" i="318"/>
  <c r="F16" i="318"/>
  <c r="E16" i="318"/>
  <c r="L15" i="318"/>
  <c r="M15" i="318" s="1"/>
  <c r="M16" i="318" s="1"/>
  <c r="J56" i="317"/>
  <c r="I56" i="317"/>
  <c r="H56" i="317"/>
  <c r="G56" i="317"/>
  <c r="E56" i="317"/>
  <c r="L55" i="317"/>
  <c r="L56" i="317" s="1"/>
  <c r="J52" i="317"/>
  <c r="I52" i="317"/>
  <c r="H52" i="317"/>
  <c r="G52" i="317"/>
  <c r="E52" i="317"/>
  <c r="L51" i="317"/>
  <c r="L52" i="317" s="1"/>
  <c r="J48" i="317"/>
  <c r="I48" i="317"/>
  <c r="H48" i="317"/>
  <c r="G48" i="317"/>
  <c r="E48" i="317"/>
  <c r="L47" i="317"/>
  <c r="M47" i="317" s="1"/>
  <c r="L46" i="317"/>
  <c r="M46" i="317" s="1"/>
  <c r="J43" i="317"/>
  <c r="I43" i="317"/>
  <c r="H43" i="317"/>
  <c r="G43" i="317"/>
  <c r="E43" i="317"/>
  <c r="L42" i="317"/>
  <c r="L43" i="317" s="1"/>
  <c r="J39" i="317"/>
  <c r="I39" i="317"/>
  <c r="H39" i="317"/>
  <c r="G39" i="317"/>
  <c r="E39" i="317"/>
  <c r="L38" i="317"/>
  <c r="L39" i="317" s="1"/>
  <c r="J35" i="317"/>
  <c r="I35" i="317"/>
  <c r="H35" i="317"/>
  <c r="G35" i="317"/>
  <c r="E35" i="317"/>
  <c r="L34" i="317"/>
  <c r="L35" i="317" s="1"/>
  <c r="J27" i="317"/>
  <c r="I27" i="317"/>
  <c r="H27" i="317"/>
  <c r="G27" i="317"/>
  <c r="E27" i="317"/>
  <c r="L26" i="317"/>
  <c r="L27" i="317" s="1"/>
  <c r="J23" i="317"/>
  <c r="I23" i="317"/>
  <c r="H23" i="317"/>
  <c r="G23" i="317"/>
  <c r="E23" i="317"/>
  <c r="L22" i="317"/>
  <c r="L23" i="317" s="1"/>
  <c r="I34" i="316"/>
  <c r="G34" i="316"/>
  <c r="L34" i="316"/>
  <c r="K34" i="316"/>
  <c r="J34" i="316"/>
  <c r="H34" i="316"/>
  <c r="F34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L136" i="315"/>
  <c r="K136" i="315"/>
  <c r="J136" i="315"/>
  <c r="I136" i="315"/>
  <c r="G136" i="315"/>
  <c r="N135" i="315"/>
  <c r="O135" i="315" s="1"/>
  <c r="N134" i="315"/>
  <c r="O134" i="315" s="1"/>
  <c r="N133" i="315"/>
  <c r="O133" i="315" s="1"/>
  <c r="N132" i="315"/>
  <c r="O132" i="315" s="1"/>
  <c r="N131" i="315"/>
  <c r="O131" i="315" s="1"/>
  <c r="N130" i="315"/>
  <c r="O130" i="315" s="1"/>
  <c r="N129" i="315"/>
  <c r="O129" i="315" s="1"/>
  <c r="N128" i="315"/>
  <c r="O128" i="315" s="1"/>
  <c r="N127" i="315"/>
  <c r="O127" i="315" s="1"/>
  <c r="N126" i="315"/>
  <c r="O126" i="315" s="1"/>
  <c r="N125" i="315"/>
  <c r="O125" i="315" s="1"/>
  <c r="N124" i="315"/>
  <c r="O124" i="315" s="1"/>
  <c r="N123" i="315"/>
  <c r="O123" i="315" s="1"/>
  <c r="N122" i="315"/>
  <c r="O122" i="315" s="1"/>
  <c r="N121" i="315"/>
  <c r="O121" i="315" s="1"/>
  <c r="N120" i="315"/>
  <c r="O120" i="315" s="1"/>
  <c r="N119" i="315"/>
  <c r="O119" i="315" s="1"/>
  <c r="N118" i="315"/>
  <c r="O118" i="315" s="1"/>
  <c r="N117" i="315"/>
  <c r="O117" i="315" s="1"/>
  <c r="N116" i="315"/>
  <c r="O116" i="315" s="1"/>
  <c r="N115" i="315"/>
  <c r="O115" i="315" s="1"/>
  <c r="N114" i="315"/>
  <c r="O114" i="315" s="1"/>
  <c r="N113" i="315"/>
  <c r="O113" i="315" s="1"/>
  <c r="N112" i="315"/>
  <c r="O112" i="315" s="1"/>
  <c r="N111" i="315"/>
  <c r="O111" i="315" s="1"/>
  <c r="N110" i="315"/>
  <c r="O110" i="315" s="1"/>
  <c r="N109" i="315"/>
  <c r="O109" i="315" s="1"/>
  <c r="N108" i="315"/>
  <c r="O108" i="315" s="1"/>
  <c r="N107" i="315"/>
  <c r="O107" i="315" s="1"/>
  <c r="N106" i="315"/>
  <c r="O106" i="315" s="1"/>
  <c r="N105" i="315"/>
  <c r="O105" i="315" s="1"/>
  <c r="N104" i="315"/>
  <c r="O104" i="315" s="1"/>
  <c r="N103" i="315"/>
  <c r="O103" i="315" s="1"/>
  <c r="N102" i="315"/>
  <c r="O102" i="315" s="1"/>
  <c r="L99" i="315"/>
  <c r="K99" i="315"/>
  <c r="J99" i="315"/>
  <c r="I99" i="315"/>
  <c r="G99" i="315"/>
  <c r="N98" i="315"/>
  <c r="O98" i="315" s="1"/>
  <c r="O97" i="315"/>
  <c r="L94" i="315"/>
  <c r="K94" i="315"/>
  <c r="J94" i="315"/>
  <c r="I94" i="315"/>
  <c r="H94" i="315"/>
  <c r="G94" i="315"/>
  <c r="N93" i="315"/>
  <c r="O93" i="315" s="1"/>
  <c r="N92" i="315"/>
  <c r="O92" i="315" s="1"/>
  <c r="N91" i="315"/>
  <c r="O91" i="315" s="1"/>
  <c r="N90" i="315"/>
  <c r="O90" i="315" s="1"/>
  <c r="N89" i="315"/>
  <c r="O89" i="315" s="1"/>
  <c r="N88" i="315"/>
  <c r="O88" i="315" s="1"/>
  <c r="M81" i="315"/>
  <c r="L81" i="315"/>
  <c r="K81" i="315"/>
  <c r="J81" i="315"/>
  <c r="I81" i="315"/>
  <c r="H81" i="315"/>
  <c r="N80" i="315"/>
  <c r="O80" i="315" s="1"/>
  <c r="N79" i="315"/>
  <c r="O79" i="315" s="1"/>
  <c r="M76" i="315"/>
  <c r="L76" i="315"/>
  <c r="K76" i="315"/>
  <c r="J76" i="315"/>
  <c r="I76" i="315"/>
  <c r="H76" i="315"/>
  <c r="G76" i="315"/>
  <c r="N75" i="315"/>
  <c r="O75" i="315" s="1"/>
  <c r="O76" i="315" s="1"/>
  <c r="M72" i="315"/>
  <c r="L72" i="315"/>
  <c r="K72" i="315"/>
  <c r="J72" i="315"/>
  <c r="I72" i="315"/>
  <c r="G72" i="315"/>
  <c r="N71" i="315"/>
  <c r="O71" i="315" s="1"/>
  <c r="N70" i="315"/>
  <c r="O70" i="315" s="1"/>
  <c r="N69" i="315"/>
  <c r="O69" i="315" s="1"/>
  <c r="O68" i="315"/>
  <c r="M65" i="315"/>
  <c r="L65" i="315"/>
  <c r="K65" i="315"/>
  <c r="J65" i="315"/>
  <c r="I65" i="315"/>
  <c r="G65" i="315"/>
  <c r="N63" i="315"/>
  <c r="O63" i="315" s="1"/>
  <c r="N62" i="315"/>
  <c r="O62" i="315" s="1"/>
  <c r="N61" i="315"/>
  <c r="O61" i="315" s="1"/>
  <c r="N60" i="315"/>
  <c r="O60" i="315" s="1"/>
  <c r="N59" i="315"/>
  <c r="O59" i="315" s="1"/>
  <c r="N58" i="315"/>
  <c r="O58" i="315" s="1"/>
  <c r="N57" i="315"/>
  <c r="M54" i="315"/>
  <c r="L54" i="315"/>
  <c r="K54" i="315"/>
  <c r="J54" i="315"/>
  <c r="I54" i="315"/>
  <c r="H54" i="315"/>
  <c r="O53" i="315"/>
  <c r="N52" i="315"/>
  <c r="O52" i="315" s="1"/>
  <c r="M49" i="315"/>
  <c r="L49" i="315"/>
  <c r="K49" i="315"/>
  <c r="J49" i="315"/>
  <c r="I49" i="315"/>
  <c r="H49" i="315"/>
  <c r="G49" i="315"/>
  <c r="N48" i="315"/>
  <c r="O48" i="315" s="1"/>
  <c r="O49" i="315" s="1"/>
  <c r="M45" i="315"/>
  <c r="L45" i="315"/>
  <c r="K45" i="315"/>
  <c r="J45" i="315"/>
  <c r="I45" i="315"/>
  <c r="H45" i="315"/>
  <c r="G45" i="315"/>
  <c r="N44" i="315"/>
  <c r="O44" i="315" s="1"/>
  <c r="N43" i="315"/>
  <c r="O43" i="315" s="1"/>
  <c r="N28" i="315"/>
  <c r="L25" i="315"/>
  <c r="K25" i="315"/>
  <c r="J25" i="315"/>
  <c r="I25" i="315"/>
  <c r="G25" i="315"/>
  <c r="N24" i="315"/>
  <c r="N25" i="315" s="1"/>
  <c r="M20" i="315"/>
  <c r="L20" i="315"/>
  <c r="K20" i="315"/>
  <c r="J20" i="315"/>
  <c r="I20" i="315"/>
  <c r="H20" i="315"/>
  <c r="G20" i="315"/>
  <c r="N19" i="315"/>
  <c r="N20" i="315" s="1"/>
  <c r="L16" i="315"/>
  <c r="K16" i="315"/>
  <c r="J16" i="315"/>
  <c r="I16" i="315"/>
  <c r="G16" i="315"/>
  <c r="N15" i="315"/>
  <c r="N16" i="315" s="1"/>
  <c r="O14" i="315"/>
  <c r="C225" i="314"/>
  <c r="J223" i="314"/>
  <c r="I223" i="314"/>
  <c r="H223" i="314"/>
  <c r="G223" i="314"/>
  <c r="E223" i="314"/>
  <c r="M222" i="314"/>
  <c r="M221" i="314"/>
  <c r="M220" i="314"/>
  <c r="M219" i="314"/>
  <c r="L218" i="314"/>
  <c r="M218" i="314" s="1"/>
  <c r="L217" i="314"/>
  <c r="M217" i="314" s="1"/>
  <c r="L216" i="314"/>
  <c r="M216" i="314" s="1"/>
  <c r="L215" i="314"/>
  <c r="M215" i="314" s="1"/>
  <c r="L214" i="314"/>
  <c r="M214" i="314" s="1"/>
  <c r="L213" i="314"/>
  <c r="M213" i="314" s="1"/>
  <c r="L212" i="314"/>
  <c r="M212" i="314" s="1"/>
  <c r="L211" i="314"/>
  <c r="M211" i="314" s="1"/>
  <c r="L210" i="314"/>
  <c r="M210" i="314" s="1"/>
  <c r="L209" i="314"/>
  <c r="M209" i="314" s="1"/>
  <c r="L208" i="314"/>
  <c r="M208" i="314" s="1"/>
  <c r="L207" i="314"/>
  <c r="M207" i="314" s="1"/>
  <c r="L206" i="314"/>
  <c r="M206" i="314" s="1"/>
  <c r="L201" i="314"/>
  <c r="M201" i="314" s="1"/>
  <c r="L200" i="314"/>
  <c r="M200" i="314" s="1"/>
  <c r="M199" i="314"/>
  <c r="L198" i="314"/>
  <c r="M198" i="314" s="1"/>
  <c r="L197" i="314"/>
  <c r="M197" i="314" s="1"/>
  <c r="L196" i="314"/>
  <c r="M196" i="314" s="1"/>
  <c r="L195" i="314"/>
  <c r="M195" i="314" s="1"/>
  <c r="L194" i="314"/>
  <c r="M194" i="314" s="1"/>
  <c r="L193" i="314"/>
  <c r="M193" i="314" s="1"/>
  <c r="L192" i="314"/>
  <c r="M192" i="314" s="1"/>
  <c r="M191" i="314"/>
  <c r="L190" i="314"/>
  <c r="M190" i="314" s="1"/>
  <c r="L189" i="314"/>
  <c r="M189" i="314" s="1"/>
  <c r="L188" i="314"/>
  <c r="M188" i="314" s="1"/>
  <c r="L187" i="314"/>
  <c r="M187" i="314" s="1"/>
  <c r="L186" i="314"/>
  <c r="M186" i="314" s="1"/>
  <c r="K183" i="314"/>
  <c r="J183" i="314"/>
  <c r="I183" i="314"/>
  <c r="H183" i="314"/>
  <c r="G183" i="314"/>
  <c r="E183" i="314"/>
  <c r="L182" i="314"/>
  <c r="M182" i="314" s="1"/>
  <c r="L181" i="314"/>
  <c r="M181" i="314" s="1"/>
  <c r="L180" i="314"/>
  <c r="M180" i="314" s="1"/>
  <c r="L179" i="314"/>
  <c r="M179" i="314" s="1"/>
  <c r="K176" i="314"/>
  <c r="J176" i="314"/>
  <c r="I176" i="314"/>
  <c r="H176" i="314"/>
  <c r="G176" i="314"/>
  <c r="E176" i="314"/>
  <c r="L175" i="314"/>
  <c r="M175" i="314" s="1"/>
  <c r="L174" i="314"/>
  <c r="M174" i="314" s="1"/>
  <c r="M173" i="314"/>
  <c r="L173" i="314"/>
  <c r="L172" i="314"/>
  <c r="M172" i="314" s="1"/>
  <c r="L171" i="314"/>
  <c r="M171" i="314" s="1"/>
  <c r="L170" i="314"/>
  <c r="M170" i="314" s="1"/>
  <c r="K167" i="314"/>
  <c r="J167" i="314"/>
  <c r="I167" i="314"/>
  <c r="H167" i="314"/>
  <c r="G167" i="314"/>
  <c r="F167" i="314"/>
  <c r="E167" i="314"/>
  <c r="L166" i="314"/>
  <c r="L165" i="314"/>
  <c r="M165" i="314" s="1"/>
  <c r="K162" i="314"/>
  <c r="J162" i="314"/>
  <c r="I162" i="314"/>
  <c r="H162" i="314"/>
  <c r="G162" i="314"/>
  <c r="E162" i="314"/>
  <c r="L161" i="314"/>
  <c r="M161" i="314" s="1"/>
  <c r="L160" i="314"/>
  <c r="M160" i="314" s="1"/>
  <c r="K157" i="314"/>
  <c r="J157" i="314"/>
  <c r="I157" i="314"/>
  <c r="H157" i="314"/>
  <c r="G157" i="314"/>
  <c r="F157" i="314"/>
  <c r="E157" i="314"/>
  <c r="L156" i="314"/>
  <c r="M156" i="314" s="1"/>
  <c r="L155" i="314"/>
  <c r="M155" i="314" s="1"/>
  <c r="L154" i="314"/>
  <c r="M154" i="314" s="1"/>
  <c r="L153" i="314"/>
  <c r="K150" i="314"/>
  <c r="J150" i="314"/>
  <c r="I150" i="314"/>
  <c r="H150" i="314"/>
  <c r="G150" i="314"/>
  <c r="F150" i="314"/>
  <c r="E150" i="314"/>
  <c r="L149" i="314"/>
  <c r="L150" i="314" s="1"/>
  <c r="K146" i="314"/>
  <c r="J146" i="314"/>
  <c r="I146" i="314"/>
  <c r="H146" i="314"/>
  <c r="G146" i="314"/>
  <c r="E146" i="314"/>
  <c r="M145" i="314"/>
  <c r="L144" i="314"/>
  <c r="L146" i="314" s="1"/>
  <c r="K141" i="314"/>
  <c r="J141" i="314"/>
  <c r="I141" i="314"/>
  <c r="H141" i="314"/>
  <c r="G141" i="314"/>
  <c r="F141" i="314"/>
  <c r="E141" i="314"/>
  <c r="L140" i="314"/>
  <c r="M140" i="314" s="1"/>
  <c r="L139" i="314"/>
  <c r="M139" i="314" s="1"/>
  <c r="M138" i="314"/>
  <c r="L138" i="314"/>
  <c r="K135" i="314"/>
  <c r="J135" i="314"/>
  <c r="I135" i="314"/>
  <c r="H135" i="314"/>
  <c r="G135" i="314"/>
  <c r="F135" i="314"/>
  <c r="E135" i="314"/>
  <c r="L134" i="314"/>
  <c r="L133" i="314"/>
  <c r="M133" i="314" s="1"/>
  <c r="M132" i="314"/>
  <c r="M131" i="314"/>
  <c r="L131" i="314"/>
  <c r="K128" i="314"/>
  <c r="J128" i="314"/>
  <c r="I128" i="314"/>
  <c r="H128" i="314"/>
  <c r="G128" i="314"/>
  <c r="F128" i="314"/>
  <c r="E128" i="314"/>
  <c r="L127" i="314"/>
  <c r="M127" i="314" s="1"/>
  <c r="L126" i="314"/>
  <c r="L125" i="314"/>
  <c r="M125" i="314" s="1"/>
  <c r="K122" i="314"/>
  <c r="J122" i="314"/>
  <c r="I122" i="314"/>
  <c r="H122" i="314"/>
  <c r="G122" i="314"/>
  <c r="F122" i="314"/>
  <c r="L121" i="314"/>
  <c r="M121" i="314" s="1"/>
  <c r="M120" i="314"/>
  <c r="L119" i="314"/>
  <c r="M119" i="314" s="1"/>
  <c r="L118" i="314"/>
  <c r="M118" i="314" s="1"/>
  <c r="L117" i="314"/>
  <c r="M117" i="314" s="1"/>
  <c r="L116" i="314"/>
  <c r="M116" i="314" s="1"/>
  <c r="K113" i="314"/>
  <c r="J113" i="314"/>
  <c r="I113" i="314"/>
  <c r="H113" i="314"/>
  <c r="G113" i="314"/>
  <c r="E113" i="314"/>
  <c r="L112" i="314"/>
  <c r="L113" i="314" s="1"/>
  <c r="K109" i="314"/>
  <c r="J109" i="314"/>
  <c r="I109" i="314"/>
  <c r="G109" i="314"/>
  <c r="E109" i="314"/>
  <c r="L108" i="314"/>
  <c r="L109" i="314" s="1"/>
  <c r="M107" i="314"/>
  <c r="K104" i="314"/>
  <c r="J104" i="314"/>
  <c r="H104" i="314"/>
  <c r="G104" i="314"/>
  <c r="E104" i="314"/>
  <c r="L103" i="314"/>
  <c r="L104" i="314" s="1"/>
  <c r="K100" i="314"/>
  <c r="J100" i="314"/>
  <c r="I100" i="314"/>
  <c r="H100" i="314"/>
  <c r="G100" i="314"/>
  <c r="E100" i="314"/>
  <c r="M99" i="314"/>
  <c r="L98" i="314"/>
  <c r="M98" i="314" s="1"/>
  <c r="L97" i="314"/>
  <c r="M97" i="314" s="1"/>
  <c r="K94" i="314"/>
  <c r="J94" i="314"/>
  <c r="I94" i="314"/>
  <c r="H94" i="314"/>
  <c r="G94" i="314"/>
  <c r="F94" i="314"/>
  <c r="E94" i="314"/>
  <c r="L93" i="314"/>
  <c r="L92" i="314"/>
  <c r="M92" i="314" s="1"/>
  <c r="K89" i="314"/>
  <c r="J89" i="314"/>
  <c r="I89" i="314"/>
  <c r="H89" i="314"/>
  <c r="G89" i="314"/>
  <c r="E89" i="314"/>
  <c r="L88" i="314"/>
  <c r="M88" i="314" s="1"/>
  <c r="L87" i="314"/>
  <c r="M87" i="314" s="1"/>
  <c r="L86" i="314"/>
  <c r="M86" i="314" s="1"/>
  <c r="L85" i="314"/>
  <c r="M85" i="314" s="1"/>
  <c r="L84" i="314"/>
  <c r="M84" i="314" s="1"/>
  <c r="L83" i="314"/>
  <c r="M83" i="314" s="1"/>
  <c r="L82" i="314"/>
  <c r="M82" i="314" s="1"/>
  <c r="L81" i="314"/>
  <c r="M81" i="314" s="1"/>
  <c r="L80" i="314"/>
  <c r="M80" i="314" s="1"/>
  <c r="L79" i="314"/>
  <c r="M79" i="314" s="1"/>
  <c r="L78" i="314"/>
  <c r="M78" i="314" s="1"/>
  <c r="L77" i="314"/>
  <c r="M77" i="314" s="1"/>
  <c r="K74" i="314"/>
  <c r="J74" i="314"/>
  <c r="I74" i="314"/>
  <c r="H74" i="314"/>
  <c r="G74" i="314"/>
  <c r="F74" i="314"/>
  <c r="E74" i="314"/>
  <c r="L73" i="314"/>
  <c r="M73" i="314" s="1"/>
  <c r="M72" i="314"/>
  <c r="L72" i="314"/>
  <c r="L71" i="314"/>
  <c r="M71" i="314" s="1"/>
  <c r="L70" i="314"/>
  <c r="M70" i="314" s="1"/>
  <c r="L69" i="314"/>
  <c r="M69" i="314" s="1"/>
  <c r="L68" i="314"/>
  <c r="M68" i="314" s="1"/>
  <c r="L67" i="314"/>
  <c r="M67" i="314" s="1"/>
  <c r="L66" i="314"/>
  <c r="M66" i="314" s="1"/>
  <c r="L65" i="314"/>
  <c r="M65" i="314" s="1"/>
  <c r="L64" i="314"/>
  <c r="M64" i="314" s="1"/>
  <c r="L63" i="314"/>
  <c r="M63" i="314" s="1"/>
  <c r="L62" i="314"/>
  <c r="M62" i="314" s="1"/>
  <c r="K59" i="314"/>
  <c r="J59" i="314"/>
  <c r="I59" i="314"/>
  <c r="H59" i="314"/>
  <c r="G59" i="314"/>
  <c r="F59" i="314"/>
  <c r="E59" i="314"/>
  <c r="M58" i="314"/>
  <c r="L57" i="314"/>
  <c r="M57" i="314" s="1"/>
  <c r="L56" i="314"/>
  <c r="K53" i="314"/>
  <c r="J53" i="314"/>
  <c r="I53" i="314"/>
  <c r="H53" i="314"/>
  <c r="G53" i="314"/>
  <c r="F53" i="314"/>
  <c r="E53" i="314"/>
  <c r="L52" i="314"/>
  <c r="L53" i="314" s="1"/>
  <c r="K49" i="314"/>
  <c r="J49" i="314"/>
  <c r="I49" i="314"/>
  <c r="H49" i="314"/>
  <c r="G49" i="314"/>
  <c r="F49" i="314"/>
  <c r="E49" i="314"/>
  <c r="L48" i="314"/>
  <c r="M48" i="314" s="1"/>
  <c r="L47" i="314"/>
  <c r="M47" i="314" s="1"/>
  <c r="K44" i="314"/>
  <c r="J44" i="314"/>
  <c r="I44" i="314"/>
  <c r="H44" i="314"/>
  <c r="F44" i="314"/>
  <c r="E44" i="314"/>
  <c r="L43" i="314"/>
  <c r="L44" i="314" s="1"/>
  <c r="K40" i="314"/>
  <c r="J40" i="314"/>
  <c r="I40" i="314"/>
  <c r="H40" i="314"/>
  <c r="G40" i="314"/>
  <c r="E40" i="314"/>
  <c r="L39" i="314"/>
  <c r="M39" i="314" s="1"/>
  <c r="L38" i="314"/>
  <c r="M38" i="314" s="1"/>
  <c r="L37" i="314"/>
  <c r="M37" i="314" s="1"/>
  <c r="L36" i="314"/>
  <c r="M36" i="314" s="1"/>
  <c r="L35" i="314"/>
  <c r="M35" i="314" s="1"/>
  <c r="L34" i="314"/>
  <c r="M34" i="314" s="1"/>
  <c r="L33" i="314"/>
  <c r="M33" i="314" s="1"/>
  <c r="K30" i="314"/>
  <c r="J30" i="314"/>
  <c r="I30" i="314"/>
  <c r="H30" i="314"/>
  <c r="G30" i="314"/>
  <c r="F30" i="314"/>
  <c r="E30" i="314"/>
  <c r="L29" i="314"/>
  <c r="L30" i="314" s="1"/>
  <c r="K26" i="314"/>
  <c r="J26" i="314"/>
  <c r="I26" i="314"/>
  <c r="H26" i="314"/>
  <c r="G26" i="314"/>
  <c r="E26" i="314"/>
  <c r="L25" i="314"/>
  <c r="M25" i="314" s="1"/>
  <c r="L24" i="314"/>
  <c r="M24" i="314" s="1"/>
  <c r="L23" i="314"/>
  <c r="M23" i="314" s="1"/>
  <c r="L22" i="314"/>
  <c r="M22" i="314" s="1"/>
  <c r="K19" i="314"/>
  <c r="J19" i="314"/>
  <c r="I19" i="314"/>
  <c r="H19" i="314"/>
  <c r="G19" i="314"/>
  <c r="F19" i="314"/>
  <c r="E19" i="314"/>
  <c r="L18" i="314"/>
  <c r="M18" i="314" s="1"/>
  <c r="M17" i="314"/>
  <c r="L16" i="314"/>
  <c r="M16" i="314" s="1"/>
  <c r="L15" i="314"/>
  <c r="M15" i="314" s="1"/>
  <c r="K89" i="307"/>
  <c r="K40" i="307"/>
  <c r="I109" i="307"/>
  <c r="I224" i="307"/>
  <c r="M25" i="308"/>
  <c r="M43" i="308"/>
  <c r="M47" i="308"/>
  <c r="M52" i="308"/>
  <c r="M63" i="308"/>
  <c r="M70" i="308"/>
  <c r="M92" i="308"/>
  <c r="M97" i="308"/>
  <c r="M134" i="308"/>
  <c r="O127" i="308"/>
  <c r="N127" i="308"/>
  <c r="M150" i="307"/>
  <c r="L150" i="307"/>
  <c r="M147" i="307"/>
  <c r="M136" i="307"/>
  <c r="M129" i="307"/>
  <c r="M123" i="307"/>
  <c r="M113" i="307"/>
  <c r="M109" i="307"/>
  <c r="M104" i="307"/>
  <c r="M100" i="307"/>
  <c r="M74" i="307"/>
  <c r="M59" i="307"/>
  <c r="M53" i="307"/>
  <c r="M49" i="307"/>
  <c r="M44" i="307"/>
  <c r="M40" i="307"/>
  <c r="M30" i="307"/>
  <c r="M26" i="307"/>
  <c r="M19" i="307"/>
  <c r="M158" i="307"/>
  <c r="M163" i="307"/>
  <c r="M168" i="307"/>
  <c r="M177" i="307"/>
  <c r="M184" i="307"/>
  <c r="M58" i="324" l="1"/>
  <c r="N32" i="323"/>
  <c r="M226" i="321"/>
  <c r="L226" i="321"/>
  <c r="H58" i="317"/>
  <c r="M55" i="317"/>
  <c r="I58" i="317"/>
  <c r="J58" i="317"/>
  <c r="E58" i="317"/>
  <c r="G58" i="317"/>
  <c r="O81" i="315"/>
  <c r="O28" i="315"/>
  <c r="O29" i="315" s="1"/>
  <c r="N29" i="315"/>
  <c r="L128" i="314"/>
  <c r="L157" i="314"/>
  <c r="M108" i="314"/>
  <c r="M109" i="314" s="1"/>
  <c r="M43" i="314"/>
  <c r="M44" i="314" s="1"/>
  <c r="L141" i="314"/>
  <c r="L162" i="314"/>
  <c r="H225" i="314"/>
  <c r="M26" i="314"/>
  <c r="M48" i="317"/>
  <c r="M39" i="317"/>
  <c r="M22" i="317"/>
  <c r="L48" i="317"/>
  <c r="L58" i="317" s="1"/>
  <c r="M43" i="317"/>
  <c r="M56" i="317"/>
  <c r="M35" i="317"/>
  <c r="M52" i="317"/>
  <c r="M23" i="317"/>
  <c r="M38" i="317"/>
  <c r="O45" i="315"/>
  <c r="O54" i="315"/>
  <c r="N49" i="315"/>
  <c r="N76" i="315"/>
  <c r="O99" i="315"/>
  <c r="O136" i="315"/>
  <c r="N45" i="315"/>
  <c r="N54" i="315"/>
  <c r="N81" i="315"/>
  <c r="O19" i="315"/>
  <c r="O20" i="315" s="1"/>
  <c r="N65" i="315"/>
  <c r="N94" i="315"/>
  <c r="J225" i="314"/>
  <c r="I225" i="314"/>
  <c r="M183" i="314"/>
  <c r="M141" i="314"/>
  <c r="M153" i="314"/>
  <c r="M157" i="314" s="1"/>
  <c r="M49" i="314"/>
  <c r="M52" i="314"/>
  <c r="M53" i="314" s="1"/>
  <c r="L74" i="314"/>
  <c r="L167" i="314"/>
  <c r="E225" i="314"/>
  <c r="M19" i="314"/>
  <c r="L94" i="314"/>
  <c r="G225" i="314"/>
  <c r="L135" i="314"/>
  <c r="M149" i="314"/>
  <c r="L223" i="314"/>
  <c r="L100" i="314"/>
  <c r="M162" i="314"/>
  <c r="L176" i="314"/>
  <c r="L49" i="314"/>
  <c r="L59" i="314"/>
  <c r="M100" i="314"/>
  <c r="L16" i="320"/>
  <c r="L18" i="320" s="1"/>
  <c r="M33" i="318"/>
  <c r="L16" i="318"/>
  <c r="L33" i="318" s="1"/>
  <c r="M27" i="317"/>
  <c r="M34" i="317"/>
  <c r="M42" i="317"/>
  <c r="M51" i="317"/>
  <c r="M34" i="316"/>
  <c r="O72" i="315"/>
  <c r="O94" i="315"/>
  <c r="O15" i="315"/>
  <c r="O16" i="315" s="1"/>
  <c r="O138" i="315" s="1"/>
  <c r="O57" i="315"/>
  <c r="O65" i="315" s="1"/>
  <c r="N99" i="315"/>
  <c r="N72" i="315"/>
  <c r="N136" i="315"/>
  <c r="O24" i="315"/>
  <c r="O25" i="315" s="1"/>
  <c r="M89" i="314"/>
  <c r="M40" i="314"/>
  <c r="M74" i="314"/>
  <c r="M223" i="314"/>
  <c r="M122" i="314"/>
  <c r="M176" i="314"/>
  <c r="L26" i="314"/>
  <c r="M93" i="314"/>
  <c r="M94" i="314" s="1"/>
  <c r="M103" i="314"/>
  <c r="M104" i="314" s="1"/>
  <c r="M126" i="314"/>
  <c r="M128" i="314" s="1"/>
  <c r="M134" i="314"/>
  <c r="M135" i="314" s="1"/>
  <c r="M166" i="314"/>
  <c r="M167" i="314" s="1"/>
  <c r="L19" i="314"/>
  <c r="L89" i="314"/>
  <c r="L122" i="314"/>
  <c r="M29" i="314"/>
  <c r="M30" i="314" s="1"/>
  <c r="L40" i="314"/>
  <c r="M112" i="314"/>
  <c r="M113" i="314" s="1"/>
  <c r="M144" i="314"/>
  <c r="M146" i="314" s="1"/>
  <c r="L183" i="314"/>
  <c r="M56" i="314"/>
  <c r="M59" i="314" s="1"/>
  <c r="L147" i="307"/>
  <c r="J147" i="307"/>
  <c r="E123" i="307"/>
  <c r="E109" i="307"/>
  <c r="L24" i="307"/>
  <c r="M24" i="307"/>
  <c r="K16" i="313"/>
  <c r="K18" i="313" s="1"/>
  <c r="J16" i="313"/>
  <c r="J18" i="313" s="1"/>
  <c r="I16" i="313"/>
  <c r="I18" i="313" s="1"/>
  <c r="H16" i="313"/>
  <c r="H18" i="313" s="1"/>
  <c r="G16" i="313"/>
  <c r="G18" i="313" s="1"/>
  <c r="F16" i="313"/>
  <c r="F18" i="313" s="1"/>
  <c r="E16" i="313"/>
  <c r="E18" i="313" s="1"/>
  <c r="D16" i="313"/>
  <c r="D18" i="313" s="1"/>
  <c r="K15" i="313"/>
  <c r="L15" i="313" s="1"/>
  <c r="I22" i="312"/>
  <c r="H22" i="312"/>
  <c r="M16" i="312"/>
  <c r="M22" i="312" s="1"/>
  <c r="L16" i="312"/>
  <c r="L22" i="312" s="1"/>
  <c r="K16" i="312"/>
  <c r="K22" i="312" s="1"/>
  <c r="J16" i="312"/>
  <c r="J22" i="312" s="1"/>
  <c r="I16" i="312"/>
  <c r="H16" i="312"/>
  <c r="G16" i="312"/>
  <c r="G22" i="312" s="1"/>
  <c r="F16" i="312"/>
  <c r="E16" i="312"/>
  <c r="E22" i="312" s="1"/>
  <c r="L24" i="311"/>
  <c r="L23" i="311"/>
  <c r="M23" i="311" s="1"/>
  <c r="K20" i="311"/>
  <c r="J20" i="311"/>
  <c r="I20" i="311"/>
  <c r="H20" i="311"/>
  <c r="G20" i="311"/>
  <c r="F20" i="311"/>
  <c r="E20" i="311"/>
  <c r="L19" i="311"/>
  <c r="L20" i="311" s="1"/>
  <c r="K16" i="311"/>
  <c r="J16" i="311"/>
  <c r="J33" i="311" s="1"/>
  <c r="I16" i="311"/>
  <c r="H16" i="311"/>
  <c r="H33" i="311" s="1"/>
  <c r="G16" i="311"/>
  <c r="F16" i="311"/>
  <c r="E16" i="311"/>
  <c r="E33" i="311" s="1"/>
  <c r="L15" i="311"/>
  <c r="M15" i="311" s="1"/>
  <c r="M16" i="311" s="1"/>
  <c r="D62" i="310"/>
  <c r="J60" i="310"/>
  <c r="I60" i="310"/>
  <c r="H60" i="310"/>
  <c r="G60" i="310"/>
  <c r="E60" i="310"/>
  <c r="L59" i="310"/>
  <c r="L60" i="310" s="1"/>
  <c r="J56" i="310"/>
  <c r="I56" i="310"/>
  <c r="H56" i="310"/>
  <c r="G56" i="310"/>
  <c r="E56" i="310"/>
  <c r="L55" i="310"/>
  <c r="L56" i="310" s="1"/>
  <c r="J52" i="310"/>
  <c r="I52" i="310"/>
  <c r="H52" i="310"/>
  <c r="G52" i="310"/>
  <c r="E52" i="310"/>
  <c r="L51" i="310"/>
  <c r="M51" i="310" s="1"/>
  <c r="M50" i="310"/>
  <c r="M52" i="310" s="1"/>
  <c r="L50" i="310"/>
  <c r="J47" i="310"/>
  <c r="I47" i="310"/>
  <c r="H47" i="310"/>
  <c r="G47" i="310"/>
  <c r="E47" i="310"/>
  <c r="L46" i="310"/>
  <c r="L47" i="310" s="1"/>
  <c r="J43" i="310"/>
  <c r="I43" i="310"/>
  <c r="H43" i="310"/>
  <c r="G43" i="310"/>
  <c r="E43" i="310"/>
  <c r="L42" i="310"/>
  <c r="L43" i="310" s="1"/>
  <c r="J39" i="310"/>
  <c r="I39" i="310"/>
  <c r="H39" i="310"/>
  <c r="G39" i="310"/>
  <c r="E39" i="310"/>
  <c r="L38" i="310"/>
  <c r="L39" i="310" s="1"/>
  <c r="J27" i="310"/>
  <c r="I27" i="310"/>
  <c r="H27" i="310"/>
  <c r="G27" i="310"/>
  <c r="E27" i="310"/>
  <c r="L26" i="310"/>
  <c r="L27" i="310" s="1"/>
  <c r="J23" i="310"/>
  <c r="I23" i="310"/>
  <c r="H23" i="310"/>
  <c r="G23" i="310"/>
  <c r="E23" i="310"/>
  <c r="L22" i="310"/>
  <c r="L23" i="310" s="1"/>
  <c r="I34" i="309"/>
  <c r="G34" i="309"/>
  <c r="L33" i="309"/>
  <c r="L34" i="309" s="1"/>
  <c r="K33" i="309"/>
  <c r="K34" i="309" s="1"/>
  <c r="J33" i="309"/>
  <c r="J34" i="309" s="1"/>
  <c r="I33" i="309"/>
  <c r="M33" i="309" s="1"/>
  <c r="M34" i="309" s="1"/>
  <c r="H33" i="309"/>
  <c r="H34" i="309" s="1"/>
  <c r="F33" i="309"/>
  <c r="F34" i="309" s="1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C136" i="308"/>
  <c r="L134" i="308"/>
  <c r="K134" i="308"/>
  <c r="J134" i="308"/>
  <c r="I134" i="308"/>
  <c r="G134" i="308"/>
  <c r="O133" i="308"/>
  <c r="N133" i="308"/>
  <c r="N132" i="308"/>
  <c r="O132" i="308" s="1"/>
  <c r="O131" i="308"/>
  <c r="N131" i="308"/>
  <c r="O130" i="308"/>
  <c r="N130" i="308"/>
  <c r="N129" i="308"/>
  <c r="O129" i="308" s="1"/>
  <c r="O128" i="308"/>
  <c r="N128" i="308"/>
  <c r="O126" i="308"/>
  <c r="N126" i="308"/>
  <c r="N125" i="308"/>
  <c r="O125" i="308" s="1"/>
  <c r="O124" i="308"/>
  <c r="N124" i="308"/>
  <c r="O123" i="308"/>
  <c r="N123" i="308"/>
  <c r="N122" i="308"/>
  <c r="O122" i="308" s="1"/>
  <c r="O121" i="308"/>
  <c r="N121" i="308"/>
  <c r="O120" i="308"/>
  <c r="N120" i="308"/>
  <c r="N119" i="308"/>
  <c r="O119" i="308" s="1"/>
  <c r="O118" i="308"/>
  <c r="N118" i="308"/>
  <c r="O117" i="308"/>
  <c r="N117" i="308"/>
  <c r="N116" i="308"/>
  <c r="O116" i="308" s="1"/>
  <c r="O115" i="308"/>
  <c r="N115" i="308"/>
  <c r="O114" i="308"/>
  <c r="N114" i="308"/>
  <c r="N113" i="308"/>
  <c r="O113" i="308" s="1"/>
  <c r="O112" i="308"/>
  <c r="N112" i="308"/>
  <c r="O111" i="308"/>
  <c r="N111" i="308"/>
  <c r="N110" i="308"/>
  <c r="O110" i="308" s="1"/>
  <c r="O109" i="308"/>
  <c r="N109" i="308"/>
  <c r="O108" i="308"/>
  <c r="N108" i="308"/>
  <c r="N107" i="308"/>
  <c r="O107" i="308" s="1"/>
  <c r="O106" i="308"/>
  <c r="N106" i="308"/>
  <c r="O105" i="308"/>
  <c r="N105" i="308"/>
  <c r="N104" i="308"/>
  <c r="O104" i="308" s="1"/>
  <c r="O103" i="308"/>
  <c r="N103" i="308"/>
  <c r="O102" i="308"/>
  <c r="N102" i="308"/>
  <c r="N101" i="308"/>
  <c r="O101" i="308" s="1"/>
  <c r="O100" i="308"/>
  <c r="N100" i="308"/>
  <c r="L97" i="308"/>
  <c r="K97" i="308"/>
  <c r="J97" i="308"/>
  <c r="I97" i="308"/>
  <c r="G97" i="308"/>
  <c r="N96" i="308"/>
  <c r="N97" i="308" s="1"/>
  <c r="O95" i="308"/>
  <c r="N92" i="308"/>
  <c r="L92" i="308"/>
  <c r="K92" i="308"/>
  <c r="J92" i="308"/>
  <c r="I92" i="308"/>
  <c r="H92" i="308"/>
  <c r="G92" i="308"/>
  <c r="N91" i="308"/>
  <c r="O91" i="308" s="1"/>
  <c r="O90" i="308"/>
  <c r="N90" i="308"/>
  <c r="O89" i="308"/>
  <c r="N89" i="308"/>
  <c r="N88" i="308"/>
  <c r="O88" i="308" s="1"/>
  <c r="O87" i="308"/>
  <c r="N87" i="308"/>
  <c r="O86" i="308"/>
  <c r="O92" i="308" s="1"/>
  <c r="N86" i="308"/>
  <c r="M79" i="308"/>
  <c r="L79" i="308"/>
  <c r="K79" i="308"/>
  <c r="J79" i="308"/>
  <c r="I79" i="308"/>
  <c r="H79" i="308"/>
  <c r="G79" i="308"/>
  <c r="N78" i="308"/>
  <c r="N79" i="308" s="1"/>
  <c r="N77" i="308"/>
  <c r="O77" i="308" s="1"/>
  <c r="N74" i="308"/>
  <c r="M74" i="308"/>
  <c r="L74" i="308"/>
  <c r="K74" i="308"/>
  <c r="J74" i="308"/>
  <c r="I74" i="308"/>
  <c r="H74" i="308"/>
  <c r="G74" i="308"/>
  <c r="O73" i="308"/>
  <c r="O74" i="308" s="1"/>
  <c r="N73" i="308"/>
  <c r="L70" i="308"/>
  <c r="K70" i="308"/>
  <c r="J70" i="308"/>
  <c r="I70" i="308"/>
  <c r="G70" i="308"/>
  <c r="O69" i="308"/>
  <c r="N69" i="308"/>
  <c r="O68" i="308"/>
  <c r="N68" i="308"/>
  <c r="N67" i="308"/>
  <c r="O67" i="308" s="1"/>
  <c r="O66" i="308"/>
  <c r="L63" i="308"/>
  <c r="K63" i="308"/>
  <c r="J63" i="308"/>
  <c r="I63" i="308"/>
  <c r="G63" i="308"/>
  <c r="N61" i="308"/>
  <c r="O61" i="308" s="1"/>
  <c r="O60" i="308"/>
  <c r="N60" i="308"/>
  <c r="O59" i="308"/>
  <c r="N59" i="308"/>
  <c r="N58" i="308"/>
  <c r="O58" i="308" s="1"/>
  <c r="O57" i="308"/>
  <c r="N57" i="308"/>
  <c r="O56" i="308"/>
  <c r="N56" i="308"/>
  <c r="N55" i="308"/>
  <c r="N63" i="308" s="1"/>
  <c r="L52" i="308"/>
  <c r="K52" i="308"/>
  <c r="J52" i="308"/>
  <c r="I52" i="308"/>
  <c r="H52" i="308"/>
  <c r="G52" i="308"/>
  <c r="O51" i="308"/>
  <c r="N50" i="308"/>
  <c r="O50" i="308" s="1"/>
  <c r="O52" i="308" s="1"/>
  <c r="L47" i="308"/>
  <c r="K47" i="308"/>
  <c r="J47" i="308"/>
  <c r="I47" i="308"/>
  <c r="H47" i="308"/>
  <c r="G47" i="308"/>
  <c r="N46" i="308"/>
  <c r="O46" i="308" s="1"/>
  <c r="O47" i="308" s="1"/>
  <c r="L43" i="308"/>
  <c r="K43" i="308"/>
  <c r="J43" i="308"/>
  <c r="I43" i="308"/>
  <c r="H43" i="308"/>
  <c r="G43" i="308"/>
  <c r="O42" i="308"/>
  <c r="N42" i="308"/>
  <c r="N41" i="308"/>
  <c r="O41" i="308" s="1"/>
  <c r="O43" i="308" s="1"/>
  <c r="M30" i="308"/>
  <c r="L30" i="308"/>
  <c r="K30" i="308"/>
  <c r="J30" i="308"/>
  <c r="J136" i="308" s="1"/>
  <c r="I30" i="308"/>
  <c r="H30" i="308"/>
  <c r="G30" i="308"/>
  <c r="N29" i="308"/>
  <c r="O29" i="308" s="1"/>
  <c r="O28" i="308"/>
  <c r="N28" i="308"/>
  <c r="N30" i="308" s="1"/>
  <c r="M136" i="308"/>
  <c r="L25" i="308"/>
  <c r="K25" i="308"/>
  <c r="J25" i="308"/>
  <c r="I25" i="308"/>
  <c r="G25" i="308"/>
  <c r="N24" i="308"/>
  <c r="O24" i="308" s="1"/>
  <c r="O25" i="308" s="1"/>
  <c r="O136" i="308" s="1"/>
  <c r="N20" i="308"/>
  <c r="M20" i="308"/>
  <c r="L20" i="308"/>
  <c r="K20" i="308"/>
  <c r="J20" i="308"/>
  <c r="I20" i="308"/>
  <c r="H20" i="308"/>
  <c r="G20" i="308"/>
  <c r="O19" i="308"/>
  <c r="O20" i="308" s="1"/>
  <c r="N19" i="308"/>
  <c r="N16" i="308"/>
  <c r="M16" i="308"/>
  <c r="L16" i="308"/>
  <c r="L136" i="308" s="1"/>
  <c r="K16" i="308"/>
  <c r="J16" i="308"/>
  <c r="I16" i="308"/>
  <c r="I136" i="308" s="1"/>
  <c r="G16" i="308"/>
  <c r="G136" i="308" s="1"/>
  <c r="O15" i="308"/>
  <c r="N15" i="308"/>
  <c r="O14" i="308"/>
  <c r="O16" i="308" s="1"/>
  <c r="C226" i="307"/>
  <c r="K224" i="307"/>
  <c r="J224" i="307"/>
  <c r="H224" i="307"/>
  <c r="G224" i="307"/>
  <c r="E224" i="307"/>
  <c r="E226" i="307" s="1"/>
  <c r="M223" i="307"/>
  <c r="M222" i="307"/>
  <c r="M221" i="307"/>
  <c r="M220" i="307"/>
  <c r="L219" i="307"/>
  <c r="M219" i="307" s="1"/>
  <c r="L218" i="307"/>
  <c r="M218" i="307" s="1"/>
  <c r="L217" i="307"/>
  <c r="M217" i="307" s="1"/>
  <c r="L216" i="307"/>
  <c r="M216" i="307" s="1"/>
  <c r="L215" i="307"/>
  <c r="M215" i="307" s="1"/>
  <c r="L214" i="307"/>
  <c r="M214" i="307" s="1"/>
  <c r="L213" i="307"/>
  <c r="M213" i="307" s="1"/>
  <c r="M212" i="307"/>
  <c r="L212" i="307"/>
  <c r="L211" i="307"/>
  <c r="M211" i="307" s="1"/>
  <c r="L210" i="307"/>
  <c r="M210" i="307" s="1"/>
  <c r="L209" i="307"/>
  <c r="M209" i="307" s="1"/>
  <c r="L208" i="307"/>
  <c r="M208" i="307" s="1"/>
  <c r="L207" i="307"/>
  <c r="M207" i="307" s="1"/>
  <c r="L202" i="307"/>
  <c r="M202" i="307" s="1"/>
  <c r="L201" i="307"/>
  <c r="M201" i="307" s="1"/>
  <c r="M200" i="307"/>
  <c r="L199" i="307"/>
  <c r="M199" i="307" s="1"/>
  <c r="L198" i="307"/>
  <c r="M198" i="307" s="1"/>
  <c r="L197" i="307"/>
  <c r="M197" i="307" s="1"/>
  <c r="L196" i="307"/>
  <c r="M196" i="307" s="1"/>
  <c r="L195" i="307"/>
  <c r="M195" i="307" s="1"/>
  <c r="L194" i="307"/>
  <c r="M194" i="307" s="1"/>
  <c r="L193" i="307"/>
  <c r="M193" i="307" s="1"/>
  <c r="M192" i="307"/>
  <c r="L191" i="307"/>
  <c r="M191" i="307" s="1"/>
  <c r="L190" i="307"/>
  <c r="M190" i="307" s="1"/>
  <c r="M224" i="307" s="1"/>
  <c r="L189" i="307"/>
  <c r="M189" i="307" s="1"/>
  <c r="L188" i="307"/>
  <c r="M188" i="307" s="1"/>
  <c r="L187" i="307"/>
  <c r="M187" i="307" s="1"/>
  <c r="K184" i="307"/>
  <c r="J184" i="307"/>
  <c r="I184" i="307"/>
  <c r="H184" i="307"/>
  <c r="G184" i="307"/>
  <c r="E184" i="307"/>
  <c r="L183" i="307"/>
  <c r="M183" i="307" s="1"/>
  <c r="M182" i="307"/>
  <c r="L182" i="307"/>
  <c r="L181" i="307"/>
  <c r="M181" i="307" s="1"/>
  <c r="L180" i="307"/>
  <c r="K177" i="307"/>
  <c r="J177" i="307"/>
  <c r="I177" i="307"/>
  <c r="H177" i="307"/>
  <c r="G177" i="307"/>
  <c r="E177" i="307"/>
  <c r="L176" i="307"/>
  <c r="M176" i="307" s="1"/>
  <c r="L175" i="307"/>
  <c r="M175" i="307" s="1"/>
  <c r="L174" i="307"/>
  <c r="M174" i="307" s="1"/>
  <c r="M173" i="307"/>
  <c r="L173" i="307"/>
  <c r="L172" i="307"/>
  <c r="M172" i="307" s="1"/>
  <c r="L171" i="307"/>
  <c r="K168" i="307"/>
  <c r="J168" i="307"/>
  <c r="I168" i="307"/>
  <c r="H168" i="307"/>
  <c r="G168" i="307"/>
  <c r="F168" i="307"/>
  <c r="E168" i="307"/>
  <c r="L167" i="307"/>
  <c r="M167" i="307" s="1"/>
  <c r="L166" i="307"/>
  <c r="K163" i="307"/>
  <c r="J163" i="307"/>
  <c r="I163" i="307"/>
  <c r="H163" i="307"/>
  <c r="G163" i="307"/>
  <c r="E163" i="307"/>
  <c r="L162" i="307"/>
  <c r="M162" i="307" s="1"/>
  <c r="L161" i="307"/>
  <c r="K158" i="307"/>
  <c r="J158" i="307"/>
  <c r="I158" i="307"/>
  <c r="H158" i="307"/>
  <c r="G158" i="307"/>
  <c r="F158" i="307"/>
  <c r="E158" i="307"/>
  <c r="M157" i="307"/>
  <c r="L157" i="307"/>
  <c r="L156" i="307"/>
  <c r="M156" i="307" s="1"/>
  <c r="L155" i="307"/>
  <c r="M155" i="307" s="1"/>
  <c r="L154" i="307"/>
  <c r="L158" i="307" s="1"/>
  <c r="K151" i="307"/>
  <c r="J151" i="307"/>
  <c r="I151" i="307"/>
  <c r="H151" i="307"/>
  <c r="G151" i="307"/>
  <c r="F151" i="307"/>
  <c r="E151" i="307"/>
  <c r="K147" i="307"/>
  <c r="I147" i="307"/>
  <c r="H147" i="307"/>
  <c r="G147" i="307"/>
  <c r="E147" i="307"/>
  <c r="M146" i="307"/>
  <c r="L145" i="307"/>
  <c r="M145" i="307" s="1"/>
  <c r="K142" i="307"/>
  <c r="J142" i="307"/>
  <c r="I142" i="307"/>
  <c r="I226" i="307" s="1"/>
  <c r="H142" i="307"/>
  <c r="G142" i="307"/>
  <c r="F142" i="307"/>
  <c r="E142" i="307"/>
  <c r="L141" i="307"/>
  <c r="M141" i="307" s="1"/>
  <c r="M142" i="307" s="1"/>
  <c r="L140" i="307"/>
  <c r="M140" i="307" s="1"/>
  <c r="L139" i="307"/>
  <c r="K136" i="307"/>
  <c r="J136" i="307"/>
  <c r="I136" i="307"/>
  <c r="H136" i="307"/>
  <c r="G136" i="307"/>
  <c r="F136" i="307"/>
  <c r="E136" i="307"/>
  <c r="L135" i="307"/>
  <c r="M135" i="307" s="1"/>
  <c r="L134" i="307"/>
  <c r="M134" i="307" s="1"/>
  <c r="M133" i="307"/>
  <c r="L132" i="307"/>
  <c r="L136" i="307" s="1"/>
  <c r="K129" i="307"/>
  <c r="J129" i="307"/>
  <c r="I129" i="307"/>
  <c r="H129" i="307"/>
  <c r="G129" i="307"/>
  <c r="F129" i="307"/>
  <c r="E129" i="307"/>
  <c r="L128" i="307"/>
  <c r="M128" i="307" s="1"/>
  <c r="L127" i="307"/>
  <c r="M127" i="307" s="1"/>
  <c r="L126" i="307"/>
  <c r="K123" i="307"/>
  <c r="J123" i="307"/>
  <c r="I123" i="307"/>
  <c r="H123" i="307"/>
  <c r="G123" i="307"/>
  <c r="F123" i="307"/>
  <c r="L122" i="307"/>
  <c r="M122" i="307" s="1"/>
  <c r="M121" i="307"/>
  <c r="L120" i="307"/>
  <c r="M120" i="307" s="1"/>
  <c r="L119" i="307"/>
  <c r="M119" i="307" s="1"/>
  <c r="L118" i="307"/>
  <c r="M118" i="307" s="1"/>
  <c r="L117" i="307"/>
  <c r="M117" i="307" s="1"/>
  <c r="L116" i="307"/>
  <c r="M116" i="307" s="1"/>
  <c r="K113" i="307"/>
  <c r="J113" i="307"/>
  <c r="I113" i="307"/>
  <c r="H113" i="307"/>
  <c r="G113" i="307"/>
  <c r="E113" i="307"/>
  <c r="L112" i="307"/>
  <c r="M112" i="307" s="1"/>
  <c r="K109" i="307"/>
  <c r="J109" i="307"/>
  <c r="H109" i="307"/>
  <c r="G109" i="307"/>
  <c r="L108" i="307"/>
  <c r="M108" i="307" s="1"/>
  <c r="M107" i="307"/>
  <c r="K104" i="307"/>
  <c r="J104" i="307"/>
  <c r="H104" i="307"/>
  <c r="G104" i="307"/>
  <c r="E104" i="307"/>
  <c r="L103" i="307"/>
  <c r="M103" i="307" s="1"/>
  <c r="K100" i="307"/>
  <c r="J100" i="307"/>
  <c r="I100" i="307"/>
  <c r="H100" i="307"/>
  <c r="G100" i="307"/>
  <c r="E100" i="307"/>
  <c r="M99" i="307"/>
  <c r="L98" i="307"/>
  <c r="M98" i="307" s="1"/>
  <c r="M97" i="307"/>
  <c r="L97" i="307"/>
  <c r="K94" i="307"/>
  <c r="J94" i="307"/>
  <c r="I94" i="307"/>
  <c r="H94" i="307"/>
  <c r="G94" i="307"/>
  <c r="F94" i="307"/>
  <c r="E94" i="307"/>
  <c r="L93" i="307"/>
  <c r="M93" i="307" s="1"/>
  <c r="L92" i="307"/>
  <c r="J89" i="307"/>
  <c r="I89" i="307"/>
  <c r="H89" i="307"/>
  <c r="G89" i="307"/>
  <c r="E89" i="307"/>
  <c r="L88" i="307"/>
  <c r="M88" i="307" s="1"/>
  <c r="L87" i="307"/>
  <c r="M87" i="307" s="1"/>
  <c r="M86" i="307"/>
  <c r="L86" i="307"/>
  <c r="L85" i="307"/>
  <c r="M85" i="307" s="1"/>
  <c r="L84" i="307"/>
  <c r="M84" i="307" s="1"/>
  <c r="M89" i="307" s="1"/>
  <c r="L83" i="307"/>
  <c r="M83" i="307" s="1"/>
  <c r="L82" i="307"/>
  <c r="M82" i="307" s="1"/>
  <c r="L81" i="307"/>
  <c r="M81" i="307" s="1"/>
  <c r="L80" i="307"/>
  <c r="M80" i="307" s="1"/>
  <c r="L79" i="307"/>
  <c r="M79" i="307" s="1"/>
  <c r="L78" i="307"/>
  <c r="M78" i="307" s="1"/>
  <c r="L77" i="307"/>
  <c r="M77" i="307" s="1"/>
  <c r="K74" i="307"/>
  <c r="J74" i="307"/>
  <c r="I74" i="307"/>
  <c r="H74" i="307"/>
  <c r="G74" i="307"/>
  <c r="F74" i="307"/>
  <c r="E74" i="307"/>
  <c r="L73" i="307"/>
  <c r="M73" i="307" s="1"/>
  <c r="L72" i="307"/>
  <c r="M72" i="307" s="1"/>
  <c r="L71" i="307"/>
  <c r="M71" i="307" s="1"/>
  <c r="L70" i="307"/>
  <c r="M70" i="307" s="1"/>
  <c r="L69" i="307"/>
  <c r="M69" i="307" s="1"/>
  <c r="M68" i="307"/>
  <c r="L68" i="307"/>
  <c r="L67" i="307"/>
  <c r="M67" i="307" s="1"/>
  <c r="L66" i="307"/>
  <c r="M66" i="307" s="1"/>
  <c r="L65" i="307"/>
  <c r="M65" i="307" s="1"/>
  <c r="L64" i="307"/>
  <c r="M64" i="307" s="1"/>
  <c r="L63" i="307"/>
  <c r="M63" i="307" s="1"/>
  <c r="L62" i="307"/>
  <c r="K59" i="307"/>
  <c r="J59" i="307"/>
  <c r="I59" i="307"/>
  <c r="H59" i="307"/>
  <c r="G59" i="307"/>
  <c r="F59" i="307"/>
  <c r="E59" i="307"/>
  <c r="M58" i="307"/>
  <c r="L57" i="307"/>
  <c r="M57" i="307" s="1"/>
  <c r="L56" i="307"/>
  <c r="M56" i="307" s="1"/>
  <c r="K53" i="307"/>
  <c r="J53" i="307"/>
  <c r="I53" i="307"/>
  <c r="H53" i="307"/>
  <c r="G53" i="307"/>
  <c r="F53" i="307"/>
  <c r="E53" i="307"/>
  <c r="L52" i="307"/>
  <c r="M52" i="307" s="1"/>
  <c r="K49" i="307"/>
  <c r="J49" i="307"/>
  <c r="I49" i="307"/>
  <c r="H49" i="307"/>
  <c r="G49" i="307"/>
  <c r="F49" i="307"/>
  <c r="E49" i="307"/>
  <c r="L48" i="307"/>
  <c r="M48" i="307" s="1"/>
  <c r="L47" i="307"/>
  <c r="L49" i="307" s="1"/>
  <c r="K44" i="307"/>
  <c r="J44" i="307"/>
  <c r="I44" i="307"/>
  <c r="H44" i="307"/>
  <c r="F44" i="307"/>
  <c r="E44" i="307"/>
  <c r="L43" i="307"/>
  <c r="L44" i="307" s="1"/>
  <c r="J40" i="307"/>
  <c r="I40" i="307"/>
  <c r="H40" i="307"/>
  <c r="G40" i="307"/>
  <c r="E40" i="307"/>
  <c r="L39" i="307"/>
  <c r="M39" i="307" s="1"/>
  <c r="L38" i="307"/>
  <c r="M38" i="307" s="1"/>
  <c r="L37" i="307"/>
  <c r="M37" i="307" s="1"/>
  <c r="L36" i="307"/>
  <c r="M36" i="307" s="1"/>
  <c r="M35" i="307"/>
  <c r="L35" i="307"/>
  <c r="L34" i="307"/>
  <c r="M34" i="307" s="1"/>
  <c r="L33" i="307"/>
  <c r="K30" i="307"/>
  <c r="J30" i="307"/>
  <c r="I30" i="307"/>
  <c r="H30" i="307"/>
  <c r="G30" i="307"/>
  <c r="F30" i="307"/>
  <c r="E30" i="307"/>
  <c r="M29" i="307"/>
  <c r="L29" i="307"/>
  <c r="L30" i="307" s="1"/>
  <c r="K26" i="307"/>
  <c r="J26" i="307"/>
  <c r="I26" i="307"/>
  <c r="H26" i="307"/>
  <c r="G26" i="307"/>
  <c r="E26" i="307"/>
  <c r="L25" i="307"/>
  <c r="M25" i="307" s="1"/>
  <c r="L23" i="307"/>
  <c r="M23" i="307" s="1"/>
  <c r="L22" i="307"/>
  <c r="K19" i="307"/>
  <c r="J19" i="307"/>
  <c r="I19" i="307"/>
  <c r="H19" i="307"/>
  <c r="G19" i="307"/>
  <c r="F19" i="307"/>
  <c r="E19" i="307"/>
  <c r="L18" i="307"/>
  <c r="M18" i="307" s="1"/>
  <c r="M17" i="307"/>
  <c r="L16" i="307"/>
  <c r="M16" i="307" s="1"/>
  <c r="L15" i="307"/>
  <c r="M15" i="307" s="1"/>
  <c r="D62" i="303"/>
  <c r="N29" i="301"/>
  <c r="J136" i="301"/>
  <c r="C136" i="301"/>
  <c r="I97" i="301"/>
  <c r="J97" i="301"/>
  <c r="K97" i="301"/>
  <c r="L97" i="301"/>
  <c r="M97" i="301"/>
  <c r="G97" i="301"/>
  <c r="M145" i="300"/>
  <c r="E223" i="300"/>
  <c r="I18" i="306"/>
  <c r="K16" i="306"/>
  <c r="K18" i="306" s="1"/>
  <c r="J16" i="306"/>
  <c r="J18" i="306" s="1"/>
  <c r="I16" i="306"/>
  <c r="H16" i="306"/>
  <c r="H18" i="306" s="1"/>
  <c r="G16" i="306"/>
  <c r="G18" i="306" s="1"/>
  <c r="F16" i="306"/>
  <c r="F18" i="306" s="1"/>
  <c r="E16" i="306"/>
  <c r="E18" i="306" s="1"/>
  <c r="L15" i="306"/>
  <c r="M15" i="306" s="1"/>
  <c r="M16" i="305"/>
  <c r="M22" i="305" s="1"/>
  <c r="L16" i="305"/>
  <c r="L22" i="305" s="1"/>
  <c r="K16" i="305"/>
  <c r="K22" i="305" s="1"/>
  <c r="J16" i="305"/>
  <c r="J22" i="305" s="1"/>
  <c r="I16" i="305"/>
  <c r="I22" i="305" s="1"/>
  <c r="H16" i="305"/>
  <c r="H22" i="305" s="1"/>
  <c r="G16" i="305"/>
  <c r="G22" i="305" s="1"/>
  <c r="F16" i="305"/>
  <c r="E16" i="305"/>
  <c r="E22" i="305" s="1"/>
  <c r="L23" i="304"/>
  <c r="L22" i="304"/>
  <c r="M22" i="304" s="1"/>
  <c r="L19" i="304"/>
  <c r="K19" i="304"/>
  <c r="J19" i="304"/>
  <c r="I19" i="304"/>
  <c r="H19" i="304"/>
  <c r="G19" i="304"/>
  <c r="F19" i="304"/>
  <c r="E19" i="304"/>
  <c r="L18" i="304"/>
  <c r="M18" i="304" s="1"/>
  <c r="K15" i="304"/>
  <c r="J15" i="304"/>
  <c r="J29" i="304" s="1"/>
  <c r="I15" i="304"/>
  <c r="I29" i="304" s="1"/>
  <c r="H15" i="304"/>
  <c r="H29" i="304" s="1"/>
  <c r="G15" i="304"/>
  <c r="G29" i="304" s="1"/>
  <c r="F15" i="304"/>
  <c r="E15" i="304"/>
  <c r="E29" i="304" s="1"/>
  <c r="L14" i="304"/>
  <c r="M14" i="304" s="1"/>
  <c r="M15" i="304" s="1"/>
  <c r="J60" i="303"/>
  <c r="I60" i="303"/>
  <c r="H60" i="303"/>
  <c r="G60" i="303"/>
  <c r="E60" i="303"/>
  <c r="L59" i="303"/>
  <c r="L60" i="303" s="1"/>
  <c r="J56" i="303"/>
  <c r="I56" i="303"/>
  <c r="H56" i="303"/>
  <c r="G56" i="303"/>
  <c r="E56" i="303"/>
  <c r="L55" i="303"/>
  <c r="L56" i="303" s="1"/>
  <c r="M56" i="303" s="1"/>
  <c r="J52" i="303"/>
  <c r="I52" i="303"/>
  <c r="H52" i="303"/>
  <c r="G52" i="303"/>
  <c r="E52" i="303"/>
  <c r="L51" i="303"/>
  <c r="M51" i="303" s="1"/>
  <c r="L50" i="303"/>
  <c r="J47" i="303"/>
  <c r="I47" i="303"/>
  <c r="H47" i="303"/>
  <c r="G47" i="303"/>
  <c r="E47" i="303"/>
  <c r="L46" i="303"/>
  <c r="L47" i="303" s="1"/>
  <c r="J43" i="303"/>
  <c r="I43" i="303"/>
  <c r="H43" i="303"/>
  <c r="G43" i="303"/>
  <c r="E43" i="303"/>
  <c r="L42" i="303"/>
  <c r="L43" i="303" s="1"/>
  <c r="J39" i="303"/>
  <c r="I39" i="303"/>
  <c r="H39" i="303"/>
  <c r="G39" i="303"/>
  <c r="E39" i="303"/>
  <c r="M38" i="303"/>
  <c r="L38" i="303"/>
  <c r="L39" i="303" s="1"/>
  <c r="M39" i="303" s="1"/>
  <c r="J27" i="303"/>
  <c r="I27" i="303"/>
  <c r="H27" i="303"/>
  <c r="G27" i="303"/>
  <c r="M27" i="303" s="1"/>
  <c r="E27" i="303"/>
  <c r="L26" i="303"/>
  <c r="L27" i="303" s="1"/>
  <c r="J23" i="303"/>
  <c r="I23" i="303"/>
  <c r="H23" i="303"/>
  <c r="G23" i="303"/>
  <c r="M23" i="303" s="1"/>
  <c r="E23" i="303"/>
  <c r="L22" i="303"/>
  <c r="L23" i="303" s="1"/>
  <c r="G34" i="302"/>
  <c r="L33" i="302"/>
  <c r="L34" i="302" s="1"/>
  <c r="K33" i="302"/>
  <c r="K34" i="302" s="1"/>
  <c r="J33" i="302"/>
  <c r="J34" i="302" s="1"/>
  <c r="I33" i="302"/>
  <c r="I34" i="302" s="1"/>
  <c r="H33" i="302"/>
  <c r="H34" i="302" s="1"/>
  <c r="F33" i="302"/>
  <c r="F34" i="302" s="1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M134" i="301"/>
  <c r="L134" i="301"/>
  <c r="K134" i="301"/>
  <c r="J134" i="301"/>
  <c r="I134" i="301"/>
  <c r="G134" i="301"/>
  <c r="N133" i="301"/>
  <c r="O133" i="301" s="1"/>
  <c r="N132" i="301"/>
  <c r="O132" i="301" s="1"/>
  <c r="N131" i="301"/>
  <c r="O131" i="301" s="1"/>
  <c r="N130" i="301"/>
  <c r="O130" i="301" s="1"/>
  <c r="N129" i="301"/>
  <c r="O129" i="301" s="1"/>
  <c r="N128" i="301"/>
  <c r="O128" i="301" s="1"/>
  <c r="N126" i="301"/>
  <c r="O126" i="301" s="1"/>
  <c r="N125" i="301"/>
  <c r="O125" i="301" s="1"/>
  <c r="N124" i="301"/>
  <c r="O124" i="301" s="1"/>
  <c r="N123" i="301"/>
  <c r="O123" i="301" s="1"/>
  <c r="N122" i="301"/>
  <c r="O122" i="301" s="1"/>
  <c r="N121" i="301"/>
  <c r="O121" i="301" s="1"/>
  <c r="N120" i="301"/>
  <c r="O120" i="301" s="1"/>
  <c r="N119" i="301"/>
  <c r="O119" i="301" s="1"/>
  <c r="N118" i="301"/>
  <c r="O118" i="301" s="1"/>
  <c r="N117" i="301"/>
  <c r="O117" i="301" s="1"/>
  <c r="N116" i="301"/>
  <c r="O116" i="301" s="1"/>
  <c r="N115" i="301"/>
  <c r="O115" i="301" s="1"/>
  <c r="N114" i="301"/>
  <c r="O114" i="301" s="1"/>
  <c r="N113" i="301"/>
  <c r="O113" i="301" s="1"/>
  <c r="N112" i="301"/>
  <c r="O112" i="301" s="1"/>
  <c r="N111" i="301"/>
  <c r="O111" i="301" s="1"/>
  <c r="N110" i="301"/>
  <c r="O110" i="301" s="1"/>
  <c r="N109" i="301"/>
  <c r="O109" i="301" s="1"/>
  <c r="N108" i="301"/>
  <c r="O108" i="301" s="1"/>
  <c r="N107" i="301"/>
  <c r="O107" i="301" s="1"/>
  <c r="N106" i="301"/>
  <c r="O106" i="301" s="1"/>
  <c r="N105" i="301"/>
  <c r="O105" i="301" s="1"/>
  <c r="N104" i="301"/>
  <c r="O104" i="301" s="1"/>
  <c r="N103" i="301"/>
  <c r="O103" i="301" s="1"/>
  <c r="N102" i="301"/>
  <c r="O102" i="301" s="1"/>
  <c r="N101" i="301"/>
  <c r="O101" i="301" s="1"/>
  <c r="N100" i="301"/>
  <c r="O100" i="301" s="1"/>
  <c r="N96" i="301"/>
  <c r="N97" i="301" s="1"/>
  <c r="M92" i="301"/>
  <c r="L92" i="301"/>
  <c r="K92" i="301"/>
  <c r="J92" i="301"/>
  <c r="I92" i="301"/>
  <c r="H92" i="301"/>
  <c r="G92" i="301"/>
  <c r="N91" i="301"/>
  <c r="O91" i="301" s="1"/>
  <c r="N90" i="301"/>
  <c r="O90" i="301" s="1"/>
  <c r="N89" i="301"/>
  <c r="N88" i="301"/>
  <c r="O88" i="301" s="1"/>
  <c r="N87" i="301"/>
  <c r="O87" i="301" s="1"/>
  <c r="N86" i="301"/>
  <c r="O86" i="301" s="1"/>
  <c r="O95" i="301"/>
  <c r="M79" i="301"/>
  <c r="L79" i="301"/>
  <c r="K79" i="301"/>
  <c r="J79" i="301"/>
  <c r="I79" i="301"/>
  <c r="H79" i="301"/>
  <c r="G79" i="301"/>
  <c r="N78" i="301"/>
  <c r="O78" i="301" s="1"/>
  <c r="N77" i="301"/>
  <c r="M74" i="301"/>
  <c r="L74" i="301"/>
  <c r="K74" i="301"/>
  <c r="J74" i="301"/>
  <c r="I74" i="301"/>
  <c r="H74" i="301"/>
  <c r="G74" i="301"/>
  <c r="N73" i="301"/>
  <c r="N74" i="301" s="1"/>
  <c r="M70" i="301"/>
  <c r="L70" i="301"/>
  <c r="K70" i="301"/>
  <c r="J70" i="301"/>
  <c r="I70" i="301"/>
  <c r="G70" i="301"/>
  <c r="N69" i="301"/>
  <c r="O69" i="301" s="1"/>
  <c r="N68" i="301"/>
  <c r="O68" i="301" s="1"/>
  <c r="N67" i="301"/>
  <c r="O67" i="301" s="1"/>
  <c r="N66" i="301"/>
  <c r="M63" i="301"/>
  <c r="L63" i="301"/>
  <c r="K63" i="301"/>
  <c r="J63" i="301"/>
  <c r="I63" i="301"/>
  <c r="G63" i="301"/>
  <c r="N61" i="301"/>
  <c r="O61" i="301" s="1"/>
  <c r="N60" i="301"/>
  <c r="O60" i="301" s="1"/>
  <c r="N59" i="301"/>
  <c r="O59" i="301" s="1"/>
  <c r="N58" i="301"/>
  <c r="O58" i="301" s="1"/>
  <c r="N57" i="301"/>
  <c r="O57" i="301" s="1"/>
  <c r="N56" i="301"/>
  <c r="O56" i="301" s="1"/>
  <c r="N55" i="301"/>
  <c r="M52" i="301"/>
  <c r="L52" i="301"/>
  <c r="K52" i="301"/>
  <c r="J52" i="301"/>
  <c r="I52" i="301"/>
  <c r="H52" i="301"/>
  <c r="G52" i="301"/>
  <c r="O51" i="301"/>
  <c r="N50" i="301"/>
  <c r="O50" i="301" s="1"/>
  <c r="M47" i="301"/>
  <c r="L47" i="301"/>
  <c r="K47" i="301"/>
  <c r="J47" i="301"/>
  <c r="I47" i="301"/>
  <c r="H47" i="301"/>
  <c r="G47" i="301"/>
  <c r="N46" i="301"/>
  <c r="N47" i="301" s="1"/>
  <c r="M43" i="301"/>
  <c r="L43" i="301"/>
  <c r="K43" i="301"/>
  <c r="K136" i="301" s="1"/>
  <c r="J43" i="301"/>
  <c r="I43" i="301"/>
  <c r="H43" i="301"/>
  <c r="G43" i="301"/>
  <c r="N42" i="301"/>
  <c r="O42" i="301" s="1"/>
  <c r="N41" i="301"/>
  <c r="M30" i="301"/>
  <c r="L30" i="301"/>
  <c r="K30" i="301"/>
  <c r="J30" i="301"/>
  <c r="I30" i="301"/>
  <c r="H30" i="301"/>
  <c r="G30" i="301"/>
  <c r="O29" i="301"/>
  <c r="N28" i="301"/>
  <c r="O28" i="301" s="1"/>
  <c r="M25" i="301"/>
  <c r="L25" i="301"/>
  <c r="K25" i="301"/>
  <c r="J25" i="301"/>
  <c r="I25" i="301"/>
  <c r="G25" i="301"/>
  <c r="N24" i="301"/>
  <c r="O24" i="301" s="1"/>
  <c r="O25" i="301" s="1"/>
  <c r="M20" i="301"/>
  <c r="L20" i="301"/>
  <c r="K20" i="301"/>
  <c r="J20" i="301"/>
  <c r="I20" i="301"/>
  <c r="H20" i="301"/>
  <c r="G20" i="301"/>
  <c r="N19" i="301"/>
  <c r="N20" i="301" s="1"/>
  <c r="M16" i="301"/>
  <c r="M136" i="301" s="1"/>
  <c r="L16" i="301"/>
  <c r="L136" i="301" s="1"/>
  <c r="K16" i="301"/>
  <c r="J16" i="301"/>
  <c r="I16" i="301"/>
  <c r="I136" i="301" s="1"/>
  <c r="G16" i="301"/>
  <c r="G136" i="301" s="1"/>
  <c r="N15" i="301"/>
  <c r="O15" i="301" s="1"/>
  <c r="O14" i="301"/>
  <c r="O16" i="301" s="1"/>
  <c r="C225" i="300"/>
  <c r="K223" i="300"/>
  <c r="J223" i="300"/>
  <c r="I223" i="300"/>
  <c r="H223" i="300"/>
  <c r="G223" i="300"/>
  <c r="M222" i="300"/>
  <c r="M221" i="300"/>
  <c r="M220" i="300"/>
  <c r="M219" i="300"/>
  <c r="L218" i="300"/>
  <c r="M218" i="300" s="1"/>
  <c r="L217" i="300"/>
  <c r="M217" i="300" s="1"/>
  <c r="L216" i="300"/>
  <c r="M216" i="300" s="1"/>
  <c r="L215" i="300"/>
  <c r="M215" i="300" s="1"/>
  <c r="L214" i="300"/>
  <c r="M214" i="300" s="1"/>
  <c r="L213" i="300"/>
  <c r="M213" i="300" s="1"/>
  <c r="L212" i="300"/>
  <c r="M212" i="300" s="1"/>
  <c r="L211" i="300"/>
  <c r="M211" i="300" s="1"/>
  <c r="L210" i="300"/>
  <c r="M210" i="300" s="1"/>
  <c r="L209" i="300"/>
  <c r="M209" i="300" s="1"/>
  <c r="L208" i="300"/>
  <c r="M208" i="300" s="1"/>
  <c r="L207" i="300"/>
  <c r="M207" i="300" s="1"/>
  <c r="L206" i="300"/>
  <c r="M206" i="300" s="1"/>
  <c r="L201" i="300"/>
  <c r="M201" i="300" s="1"/>
  <c r="L200" i="300"/>
  <c r="M200" i="300" s="1"/>
  <c r="M199" i="300"/>
  <c r="L198" i="300"/>
  <c r="M198" i="300" s="1"/>
  <c r="L197" i="300"/>
  <c r="M197" i="300" s="1"/>
  <c r="L196" i="300"/>
  <c r="M196" i="300" s="1"/>
  <c r="L195" i="300"/>
  <c r="M195" i="300" s="1"/>
  <c r="L194" i="300"/>
  <c r="M194" i="300" s="1"/>
  <c r="L193" i="300"/>
  <c r="M193" i="300" s="1"/>
  <c r="L192" i="300"/>
  <c r="M192" i="300" s="1"/>
  <c r="M191" i="300"/>
  <c r="L190" i="300"/>
  <c r="M190" i="300" s="1"/>
  <c r="L189" i="300"/>
  <c r="M189" i="300" s="1"/>
  <c r="L188" i="300"/>
  <c r="M188" i="300" s="1"/>
  <c r="L187" i="300"/>
  <c r="M187" i="300" s="1"/>
  <c r="L186" i="300"/>
  <c r="M186" i="300" s="1"/>
  <c r="K183" i="300"/>
  <c r="J183" i="300"/>
  <c r="I183" i="300"/>
  <c r="H183" i="300"/>
  <c r="G183" i="300"/>
  <c r="E183" i="300"/>
  <c r="L182" i="300"/>
  <c r="M182" i="300" s="1"/>
  <c r="M181" i="300"/>
  <c r="L181" i="300"/>
  <c r="L180" i="300"/>
  <c r="M180" i="300" s="1"/>
  <c r="L179" i="300"/>
  <c r="M179" i="300" s="1"/>
  <c r="K176" i="300"/>
  <c r="J176" i="300"/>
  <c r="I176" i="300"/>
  <c r="H176" i="300"/>
  <c r="G176" i="300"/>
  <c r="E176" i="300"/>
  <c r="L175" i="300"/>
  <c r="M175" i="300" s="1"/>
  <c r="M174" i="300"/>
  <c r="L174" i="300"/>
  <c r="L173" i="300"/>
  <c r="M173" i="300" s="1"/>
  <c r="L172" i="300"/>
  <c r="M172" i="300" s="1"/>
  <c r="L171" i="300"/>
  <c r="M171" i="300" s="1"/>
  <c r="L170" i="300"/>
  <c r="M170" i="300" s="1"/>
  <c r="K167" i="300"/>
  <c r="J167" i="300"/>
  <c r="I167" i="300"/>
  <c r="H167" i="300"/>
  <c r="G167" i="300"/>
  <c r="F167" i="300"/>
  <c r="E167" i="300"/>
  <c r="L166" i="300"/>
  <c r="M166" i="300" s="1"/>
  <c r="L165" i="300"/>
  <c r="M165" i="300" s="1"/>
  <c r="M167" i="300" s="1"/>
  <c r="K162" i="300"/>
  <c r="J162" i="300"/>
  <c r="I162" i="300"/>
  <c r="H162" i="300"/>
  <c r="G162" i="300"/>
  <c r="E162" i="300"/>
  <c r="L161" i="300"/>
  <c r="M161" i="300" s="1"/>
  <c r="L160" i="300"/>
  <c r="M160" i="300" s="1"/>
  <c r="K157" i="300"/>
  <c r="J157" i="300"/>
  <c r="I157" i="300"/>
  <c r="H157" i="300"/>
  <c r="G157" i="300"/>
  <c r="F157" i="300"/>
  <c r="E157" i="300"/>
  <c r="L156" i="300"/>
  <c r="M156" i="300" s="1"/>
  <c r="L155" i="300"/>
  <c r="M155" i="300" s="1"/>
  <c r="L154" i="300"/>
  <c r="M154" i="300" s="1"/>
  <c r="L153" i="300"/>
  <c r="M153" i="300" s="1"/>
  <c r="K150" i="300"/>
  <c r="J150" i="300"/>
  <c r="I150" i="300"/>
  <c r="H150" i="300"/>
  <c r="G150" i="300"/>
  <c r="F150" i="300"/>
  <c r="E150" i="300"/>
  <c r="L149" i="300"/>
  <c r="L150" i="300" s="1"/>
  <c r="K146" i="300"/>
  <c r="J146" i="300"/>
  <c r="I146" i="300"/>
  <c r="H146" i="300"/>
  <c r="G146" i="300"/>
  <c r="E146" i="300"/>
  <c r="L144" i="300"/>
  <c r="M144" i="300" s="1"/>
  <c r="K141" i="300"/>
  <c r="J141" i="300"/>
  <c r="I141" i="300"/>
  <c r="H141" i="300"/>
  <c r="G141" i="300"/>
  <c r="F141" i="300"/>
  <c r="E141" i="300"/>
  <c r="L140" i="300"/>
  <c r="M140" i="300" s="1"/>
  <c r="L139" i="300"/>
  <c r="M139" i="300" s="1"/>
  <c r="L138" i="300"/>
  <c r="K135" i="300"/>
  <c r="J135" i="300"/>
  <c r="I135" i="300"/>
  <c r="H135" i="300"/>
  <c r="G135" i="300"/>
  <c r="F135" i="300"/>
  <c r="E135" i="300"/>
  <c r="L134" i="300"/>
  <c r="M134" i="300" s="1"/>
  <c r="L133" i="300"/>
  <c r="M133" i="300" s="1"/>
  <c r="M132" i="300"/>
  <c r="L131" i="300"/>
  <c r="K128" i="300"/>
  <c r="J128" i="300"/>
  <c r="I128" i="300"/>
  <c r="H128" i="300"/>
  <c r="G128" i="300"/>
  <c r="F128" i="300"/>
  <c r="E128" i="300"/>
  <c r="L127" i="300"/>
  <c r="M127" i="300" s="1"/>
  <c r="L126" i="300"/>
  <c r="M126" i="300" s="1"/>
  <c r="L125" i="300"/>
  <c r="K122" i="300"/>
  <c r="J122" i="300"/>
  <c r="I122" i="300"/>
  <c r="H122" i="300"/>
  <c r="G122" i="300"/>
  <c r="F122" i="300"/>
  <c r="E122" i="300"/>
  <c r="L121" i="300"/>
  <c r="M121" i="300" s="1"/>
  <c r="M120" i="300"/>
  <c r="L119" i="300"/>
  <c r="M119" i="300" s="1"/>
  <c r="L118" i="300"/>
  <c r="M118" i="300" s="1"/>
  <c r="L117" i="300"/>
  <c r="M117" i="300" s="1"/>
  <c r="L116" i="300"/>
  <c r="M116" i="300" s="1"/>
  <c r="L115" i="300"/>
  <c r="L112" i="300"/>
  <c r="K112" i="300"/>
  <c r="J112" i="300"/>
  <c r="I112" i="300"/>
  <c r="H112" i="300"/>
  <c r="G112" i="300"/>
  <c r="E112" i="300"/>
  <c r="L111" i="300"/>
  <c r="M111" i="300" s="1"/>
  <c r="M112" i="300" s="1"/>
  <c r="K108" i="300"/>
  <c r="J108" i="300"/>
  <c r="I108" i="300"/>
  <c r="H108" i="300"/>
  <c r="G108" i="300"/>
  <c r="E108" i="300"/>
  <c r="L107" i="300"/>
  <c r="L108" i="300" s="1"/>
  <c r="M106" i="300"/>
  <c r="K103" i="300"/>
  <c r="J103" i="300"/>
  <c r="H103" i="300"/>
  <c r="G103" i="300"/>
  <c r="E103" i="300"/>
  <c r="L102" i="300"/>
  <c r="L103" i="300" s="1"/>
  <c r="K99" i="300"/>
  <c r="J99" i="300"/>
  <c r="I99" i="300"/>
  <c r="H99" i="300"/>
  <c r="G99" i="300"/>
  <c r="E99" i="300"/>
  <c r="M98" i="300"/>
  <c r="L97" i="300"/>
  <c r="L96" i="300"/>
  <c r="M96" i="300" s="1"/>
  <c r="K93" i="300"/>
  <c r="J93" i="300"/>
  <c r="I93" i="300"/>
  <c r="H93" i="300"/>
  <c r="G93" i="300"/>
  <c r="F93" i="300"/>
  <c r="E93" i="300"/>
  <c r="L92" i="300"/>
  <c r="M92" i="300" s="1"/>
  <c r="L91" i="300"/>
  <c r="M91" i="300" s="1"/>
  <c r="K88" i="300"/>
  <c r="J88" i="300"/>
  <c r="I88" i="300"/>
  <c r="H88" i="300"/>
  <c r="G88" i="300"/>
  <c r="E88" i="300"/>
  <c r="L87" i="300"/>
  <c r="M87" i="300" s="1"/>
  <c r="L86" i="300"/>
  <c r="M86" i="300" s="1"/>
  <c r="L85" i="300"/>
  <c r="M85" i="300" s="1"/>
  <c r="M84" i="300"/>
  <c r="L84" i="300"/>
  <c r="L83" i="300"/>
  <c r="M83" i="300" s="1"/>
  <c r="L82" i="300"/>
  <c r="M82" i="300" s="1"/>
  <c r="L81" i="300"/>
  <c r="M81" i="300" s="1"/>
  <c r="L80" i="300"/>
  <c r="M80" i="300" s="1"/>
  <c r="L79" i="300"/>
  <c r="M79" i="300" s="1"/>
  <c r="L78" i="300"/>
  <c r="M78" i="300" s="1"/>
  <c r="L77" i="300"/>
  <c r="M77" i="300" s="1"/>
  <c r="L76" i="300"/>
  <c r="M76" i="300" s="1"/>
  <c r="K73" i="300"/>
  <c r="J73" i="300"/>
  <c r="I73" i="300"/>
  <c r="H73" i="300"/>
  <c r="G73" i="300"/>
  <c r="F73" i="300"/>
  <c r="E73" i="300"/>
  <c r="L72" i="300"/>
  <c r="M72" i="300" s="1"/>
  <c r="L71" i="300"/>
  <c r="M71" i="300" s="1"/>
  <c r="L70" i="300"/>
  <c r="M70" i="300" s="1"/>
  <c r="M69" i="300"/>
  <c r="L69" i="300"/>
  <c r="L68" i="300"/>
  <c r="M68" i="300" s="1"/>
  <c r="L67" i="300"/>
  <c r="M67" i="300" s="1"/>
  <c r="L66" i="300"/>
  <c r="M66" i="300" s="1"/>
  <c r="L65" i="300"/>
  <c r="M65" i="300" s="1"/>
  <c r="L64" i="300"/>
  <c r="M64" i="300" s="1"/>
  <c r="L63" i="300"/>
  <c r="M63" i="300" s="1"/>
  <c r="L62" i="300"/>
  <c r="M62" i="300" s="1"/>
  <c r="L61" i="300"/>
  <c r="M61" i="300" s="1"/>
  <c r="K58" i="300"/>
  <c r="J58" i="300"/>
  <c r="I58" i="300"/>
  <c r="H58" i="300"/>
  <c r="G58" i="300"/>
  <c r="F58" i="300"/>
  <c r="E58" i="300"/>
  <c r="M57" i="300"/>
  <c r="L56" i="300"/>
  <c r="M56" i="300" s="1"/>
  <c r="L55" i="300"/>
  <c r="K52" i="300"/>
  <c r="J52" i="300"/>
  <c r="I52" i="300"/>
  <c r="H52" i="300"/>
  <c r="G52" i="300"/>
  <c r="F52" i="300"/>
  <c r="E52" i="300"/>
  <c r="L51" i="300"/>
  <c r="L52" i="300" s="1"/>
  <c r="K48" i="300"/>
  <c r="J48" i="300"/>
  <c r="I48" i="300"/>
  <c r="H48" i="300"/>
  <c r="G48" i="300"/>
  <c r="F48" i="300"/>
  <c r="E48" i="300"/>
  <c r="L47" i="300"/>
  <c r="M47" i="300" s="1"/>
  <c r="L46" i="300"/>
  <c r="M46" i="300" s="1"/>
  <c r="K43" i="300"/>
  <c r="J43" i="300"/>
  <c r="I43" i="300"/>
  <c r="H43" i="300"/>
  <c r="F43" i="300"/>
  <c r="E43" i="300"/>
  <c r="L42" i="300"/>
  <c r="L43" i="300" s="1"/>
  <c r="K39" i="300"/>
  <c r="J39" i="300"/>
  <c r="I39" i="300"/>
  <c r="H39" i="300"/>
  <c r="G39" i="300"/>
  <c r="E39" i="300"/>
  <c r="L38" i="300"/>
  <c r="M38" i="300" s="1"/>
  <c r="L37" i="300"/>
  <c r="M37" i="300" s="1"/>
  <c r="L36" i="300"/>
  <c r="M36" i="300" s="1"/>
  <c r="L35" i="300"/>
  <c r="M35" i="300" s="1"/>
  <c r="L34" i="300"/>
  <c r="M34" i="300" s="1"/>
  <c r="L33" i="300"/>
  <c r="M33" i="300" s="1"/>
  <c r="L32" i="300"/>
  <c r="K29" i="300"/>
  <c r="J29" i="300"/>
  <c r="I29" i="300"/>
  <c r="H29" i="300"/>
  <c r="G29" i="300"/>
  <c r="F29" i="300"/>
  <c r="E29" i="300"/>
  <c r="L28" i="300"/>
  <c r="L29" i="300" s="1"/>
  <c r="K25" i="300"/>
  <c r="J25" i="300"/>
  <c r="I25" i="300"/>
  <c r="H25" i="300"/>
  <c r="G25" i="300"/>
  <c r="E25" i="300"/>
  <c r="L24" i="300"/>
  <c r="M24" i="300" s="1"/>
  <c r="L23" i="300"/>
  <c r="M23" i="300" s="1"/>
  <c r="L22" i="300"/>
  <c r="M22" i="300" s="1"/>
  <c r="K19" i="300"/>
  <c r="J19" i="300"/>
  <c r="I19" i="300"/>
  <c r="H19" i="300"/>
  <c r="G19" i="300"/>
  <c r="F19" i="300"/>
  <c r="E19" i="300"/>
  <c r="L18" i="300"/>
  <c r="M18" i="300" s="1"/>
  <c r="M17" i="300"/>
  <c r="L16" i="300"/>
  <c r="M16" i="300" s="1"/>
  <c r="L15" i="300"/>
  <c r="F22" i="298"/>
  <c r="G227" i="293"/>
  <c r="H227" i="293"/>
  <c r="I227" i="293"/>
  <c r="J227" i="293"/>
  <c r="K227" i="293"/>
  <c r="L227" i="293"/>
  <c r="M227" i="293"/>
  <c r="C227" i="293"/>
  <c r="G63" i="296"/>
  <c r="H63" i="296"/>
  <c r="I63" i="296"/>
  <c r="J63" i="296"/>
  <c r="L63" i="296"/>
  <c r="M63" i="296"/>
  <c r="E63" i="296"/>
  <c r="E52" i="296"/>
  <c r="E56" i="296"/>
  <c r="D63" i="296"/>
  <c r="M146" i="293"/>
  <c r="E146" i="293"/>
  <c r="G88" i="293"/>
  <c r="E88" i="293"/>
  <c r="E39" i="293"/>
  <c r="E176" i="293"/>
  <c r="G176" i="293"/>
  <c r="H176" i="293"/>
  <c r="I176" i="293"/>
  <c r="J176" i="293"/>
  <c r="K176" i="293"/>
  <c r="L176" i="293"/>
  <c r="M176" i="293"/>
  <c r="G184" i="293"/>
  <c r="G225" i="293"/>
  <c r="E184" i="293"/>
  <c r="E225" i="293"/>
  <c r="O15" i="295"/>
  <c r="E122" i="293"/>
  <c r="G136" i="294"/>
  <c r="C138" i="294"/>
  <c r="G70" i="294"/>
  <c r="G43" i="294"/>
  <c r="G95" i="294"/>
  <c r="G79" i="294"/>
  <c r="N131" i="294"/>
  <c r="O131" i="294" s="1"/>
  <c r="N130" i="294"/>
  <c r="O130" i="294" s="1"/>
  <c r="N128" i="294"/>
  <c r="O128" i="294" s="1"/>
  <c r="N127" i="294"/>
  <c r="O127" i="294" s="1"/>
  <c r="N125" i="294"/>
  <c r="O125" i="294" s="1"/>
  <c r="N124" i="294"/>
  <c r="O124" i="294" s="1"/>
  <c r="N123" i="294"/>
  <c r="O123" i="294" s="1"/>
  <c r="N122" i="294"/>
  <c r="O122" i="294" s="1"/>
  <c r="N121" i="294"/>
  <c r="O121" i="294" s="1"/>
  <c r="O120" i="294"/>
  <c r="N120" i="294"/>
  <c r="N119" i="294"/>
  <c r="O119" i="294" s="1"/>
  <c r="N118" i="294"/>
  <c r="O118" i="294" s="1"/>
  <c r="N117" i="294"/>
  <c r="O117" i="294" s="1"/>
  <c r="N116" i="294"/>
  <c r="O116" i="294" s="1"/>
  <c r="N115" i="294"/>
  <c r="O115" i="294" s="1"/>
  <c r="N114" i="294"/>
  <c r="O114" i="294" s="1"/>
  <c r="I70" i="294"/>
  <c r="J70" i="294"/>
  <c r="K70" i="294"/>
  <c r="L70" i="294"/>
  <c r="M70" i="294"/>
  <c r="N69" i="294"/>
  <c r="O69" i="294" s="1"/>
  <c r="J95" i="294"/>
  <c r="I95" i="294"/>
  <c r="N93" i="294"/>
  <c r="O93" i="294" s="1"/>
  <c r="N92" i="294"/>
  <c r="O92" i="294" s="1"/>
  <c r="N78" i="294"/>
  <c r="O78" i="294" s="1"/>
  <c r="N77" i="294"/>
  <c r="O77" i="294" s="1"/>
  <c r="N68" i="294"/>
  <c r="O68" i="294" s="1"/>
  <c r="N61" i="294"/>
  <c r="O61" i="294" s="1"/>
  <c r="N60" i="294"/>
  <c r="O60" i="294" s="1"/>
  <c r="M58" i="317" l="1"/>
  <c r="N138" i="315"/>
  <c r="N34" i="316"/>
  <c r="I33" i="311"/>
  <c r="G33" i="311"/>
  <c r="M27" i="310"/>
  <c r="M43" i="310"/>
  <c r="M39" i="310"/>
  <c r="M47" i="310"/>
  <c r="M56" i="310"/>
  <c r="E62" i="310"/>
  <c r="M23" i="310"/>
  <c r="M38" i="310"/>
  <c r="H62" i="310"/>
  <c r="J62" i="310"/>
  <c r="M42" i="310"/>
  <c r="M22" i="310"/>
  <c r="M46" i="310"/>
  <c r="L52" i="310"/>
  <c r="L62" i="310" s="1"/>
  <c r="I62" i="310"/>
  <c r="L142" i="307"/>
  <c r="M19" i="311"/>
  <c r="M20" i="311"/>
  <c r="M33" i="311" s="1"/>
  <c r="N25" i="308"/>
  <c r="K136" i="308"/>
  <c r="N134" i="308"/>
  <c r="L74" i="307"/>
  <c r="L26" i="307"/>
  <c r="J226" i="307"/>
  <c r="M62" i="307"/>
  <c r="M139" i="307"/>
  <c r="M154" i="307"/>
  <c r="L177" i="307"/>
  <c r="L109" i="307"/>
  <c r="L163" i="307"/>
  <c r="M171" i="307"/>
  <c r="L129" i="307"/>
  <c r="L113" i="307"/>
  <c r="L168" i="307"/>
  <c r="M43" i="307"/>
  <c r="G226" i="307"/>
  <c r="H226" i="307"/>
  <c r="L40" i="307"/>
  <c r="L53" i="307"/>
  <c r="L94" i="307"/>
  <c r="L184" i="307"/>
  <c r="L224" i="307"/>
  <c r="L59" i="307"/>
  <c r="L16" i="313"/>
  <c r="L18" i="313" s="1"/>
  <c r="L16" i="311"/>
  <c r="L33" i="311" s="1"/>
  <c r="M60" i="310"/>
  <c r="M59" i="310"/>
  <c r="G62" i="310"/>
  <c r="M55" i="310"/>
  <c r="N33" i="309"/>
  <c r="N34" i="309" s="1"/>
  <c r="O30" i="308"/>
  <c r="O70" i="308"/>
  <c r="O79" i="308"/>
  <c r="O134" i="308"/>
  <c r="N47" i="308"/>
  <c r="N52" i="308"/>
  <c r="O78" i="308"/>
  <c r="N43" i="308"/>
  <c r="N70" i="308"/>
  <c r="O55" i="308"/>
  <c r="O63" i="308" s="1"/>
  <c r="O96" i="308"/>
  <c r="O97" i="308" s="1"/>
  <c r="M22" i="307"/>
  <c r="L19" i="307"/>
  <c r="M47" i="307"/>
  <c r="L100" i="307"/>
  <c r="L151" i="307"/>
  <c r="M92" i="307"/>
  <c r="M94" i="307" s="1"/>
  <c r="M126" i="307"/>
  <c r="M161" i="307"/>
  <c r="M166" i="307"/>
  <c r="L104" i="307"/>
  <c r="M33" i="307"/>
  <c r="L89" i="307"/>
  <c r="L123" i="307"/>
  <c r="M132" i="307"/>
  <c r="M180" i="307"/>
  <c r="L15" i="304"/>
  <c r="L29" i="304" s="1"/>
  <c r="M19" i="304"/>
  <c r="M29" i="304"/>
  <c r="M47" i="303"/>
  <c r="L52" i="303"/>
  <c r="M50" i="303"/>
  <c r="N25" i="301"/>
  <c r="M223" i="300"/>
  <c r="L39" i="300"/>
  <c r="L16" i="306"/>
  <c r="L18" i="306" s="1"/>
  <c r="M60" i="303"/>
  <c r="M42" i="303"/>
  <c r="I62" i="303"/>
  <c r="J62" i="303"/>
  <c r="H62" i="303"/>
  <c r="M43" i="303"/>
  <c r="M46" i="303"/>
  <c r="M59" i="303"/>
  <c r="E62" i="303"/>
  <c r="M52" i="303"/>
  <c r="O30" i="301"/>
  <c r="N43" i="301"/>
  <c r="N70" i="301"/>
  <c r="N16" i="301"/>
  <c r="N52" i="301"/>
  <c r="N30" i="301"/>
  <c r="N136" i="301" s="1"/>
  <c r="O52" i="301"/>
  <c r="N92" i="301"/>
  <c r="N63" i="301"/>
  <c r="O89" i="301"/>
  <c r="O92" i="301" s="1"/>
  <c r="O19" i="301"/>
  <c r="O20" i="301" s="1"/>
  <c r="O41" i="301"/>
  <c r="O43" i="301" s="1"/>
  <c r="O55" i="301"/>
  <c r="O63" i="301" s="1"/>
  <c r="O73" i="301"/>
  <c r="O74" i="301" s="1"/>
  <c r="O96" i="301"/>
  <c r="O97" i="301" s="1"/>
  <c r="N79" i="301"/>
  <c r="N134" i="301"/>
  <c r="M146" i="300"/>
  <c r="L19" i="300"/>
  <c r="H225" i="300"/>
  <c r="L122" i="300"/>
  <c r="M149" i="300"/>
  <c r="L146" i="300"/>
  <c r="L162" i="300"/>
  <c r="L48" i="300"/>
  <c r="M157" i="300"/>
  <c r="L157" i="300"/>
  <c r="I225" i="300"/>
  <c r="M25" i="300"/>
  <c r="J225" i="300"/>
  <c r="L73" i="300"/>
  <c r="L99" i="300"/>
  <c r="L135" i="300"/>
  <c r="L141" i="300"/>
  <c r="M162" i="300"/>
  <c r="E225" i="300"/>
  <c r="K225" i="300"/>
  <c r="M48" i="300"/>
  <c r="L58" i="300"/>
  <c r="M93" i="300"/>
  <c r="L128" i="300"/>
  <c r="G225" i="300"/>
  <c r="M32" i="300"/>
  <c r="M39" i="300" s="1"/>
  <c r="M102" i="300"/>
  <c r="M103" i="300" s="1"/>
  <c r="M115" i="300"/>
  <c r="M122" i="300" s="1"/>
  <c r="L223" i="300"/>
  <c r="L62" i="303"/>
  <c r="G62" i="303"/>
  <c r="M22" i="303"/>
  <c r="M55" i="303"/>
  <c r="M33" i="302"/>
  <c r="M34" i="302" s="1"/>
  <c r="O134" i="301"/>
  <c r="O46" i="301"/>
  <c r="O47" i="301" s="1"/>
  <c r="O77" i="301"/>
  <c r="O79" i="301" s="1"/>
  <c r="O66" i="301"/>
  <c r="O70" i="301" s="1"/>
  <c r="M176" i="300"/>
  <c r="M73" i="300"/>
  <c r="M88" i="300"/>
  <c r="M183" i="300"/>
  <c r="M99" i="300"/>
  <c r="M15" i="300"/>
  <c r="M19" i="300" s="1"/>
  <c r="M28" i="300"/>
  <c r="M29" i="300" s="1"/>
  <c r="L88" i="300"/>
  <c r="M97" i="300"/>
  <c r="M131" i="300"/>
  <c r="M135" i="300" s="1"/>
  <c r="L167" i="300"/>
  <c r="M55" i="300"/>
  <c r="M58" i="300" s="1"/>
  <c r="L93" i="300"/>
  <c r="M51" i="300"/>
  <c r="M52" i="300" s="1"/>
  <c r="L176" i="300"/>
  <c r="L183" i="300"/>
  <c r="L25" i="300"/>
  <c r="M42" i="300"/>
  <c r="M43" i="300" s="1"/>
  <c r="M107" i="300"/>
  <c r="M108" i="300" s="1"/>
  <c r="M125" i="300"/>
  <c r="M128" i="300" s="1"/>
  <c r="M138" i="300"/>
  <c r="M141" i="300" s="1"/>
  <c r="E227" i="293"/>
  <c r="M62" i="310" l="1"/>
  <c r="N136" i="308"/>
  <c r="M62" i="303"/>
  <c r="O136" i="301"/>
  <c r="M16" i="306"/>
  <c r="M18" i="306" s="1"/>
  <c r="L225" i="300"/>
  <c r="N33" i="302"/>
  <c r="N34" i="302" s="1"/>
  <c r="M225" i="300"/>
  <c r="E58" i="293"/>
  <c r="E162" i="293"/>
  <c r="E157" i="293"/>
  <c r="E128" i="293"/>
  <c r="E99" i="293"/>
  <c r="E73" i="293"/>
  <c r="E48" i="293"/>
  <c r="G39" i="293"/>
  <c r="H39" i="293"/>
  <c r="I39" i="293"/>
  <c r="J39" i="293"/>
  <c r="K39" i="293"/>
  <c r="L39" i="293"/>
  <c r="M39" i="293"/>
  <c r="L203" i="293"/>
  <c r="M203" i="293" s="1"/>
  <c r="L199" i="293"/>
  <c r="M199" i="293" s="1"/>
  <c r="M198" i="293"/>
  <c r="L198" i="293"/>
  <c r="L197" i="293"/>
  <c r="M197" i="293" s="1"/>
  <c r="L196" i="293"/>
  <c r="M196" i="293" s="1"/>
  <c r="H184" i="293"/>
  <c r="I184" i="293"/>
  <c r="J184" i="293"/>
  <c r="K184" i="293"/>
  <c r="L184" i="293"/>
  <c r="M184" i="293"/>
  <c r="L183" i="293"/>
  <c r="M183" i="293" s="1"/>
  <c r="L182" i="293"/>
  <c r="M182" i="293" s="1"/>
  <c r="L181" i="293"/>
  <c r="M181" i="293" s="1"/>
  <c r="L180" i="293"/>
  <c r="M180" i="293" s="1"/>
  <c r="L118" i="293"/>
  <c r="M118" i="293" s="1"/>
  <c r="H88" i="293"/>
  <c r="I88" i="293"/>
  <c r="J88" i="293"/>
  <c r="K88" i="293"/>
  <c r="G99" i="293"/>
  <c r="H99" i="293"/>
  <c r="I99" i="293"/>
  <c r="J99" i="293"/>
  <c r="K99" i="293"/>
  <c r="L99" i="293"/>
  <c r="M99" i="293"/>
  <c r="M98" i="293"/>
  <c r="L87" i="293"/>
  <c r="M87" i="293" s="1"/>
  <c r="L86" i="293"/>
  <c r="M86" i="293" s="1"/>
  <c r="L57" i="293"/>
  <c r="M57" i="293" s="1"/>
  <c r="M56" i="293"/>
  <c r="L56" i="293"/>
  <c r="G146" i="293" l="1"/>
  <c r="H146" i="293"/>
  <c r="I146" i="293"/>
  <c r="J146" i="293"/>
  <c r="K146" i="293"/>
  <c r="H18" i="299"/>
  <c r="F18" i="299"/>
  <c r="K16" i="299"/>
  <c r="K18" i="299" s="1"/>
  <c r="J16" i="299"/>
  <c r="J18" i="299" s="1"/>
  <c r="I16" i="299"/>
  <c r="I18" i="299" s="1"/>
  <c r="H16" i="299"/>
  <c r="G16" i="299"/>
  <c r="G18" i="299" s="1"/>
  <c r="F16" i="299"/>
  <c r="E16" i="299"/>
  <c r="E18" i="299" s="1"/>
  <c r="L15" i="299"/>
  <c r="M15" i="299" s="1"/>
  <c r="L22" i="298"/>
  <c r="I22" i="298"/>
  <c r="N16" i="298"/>
  <c r="N22" i="298" s="1"/>
  <c r="M16" i="298"/>
  <c r="M22" i="298" s="1"/>
  <c r="L16" i="298"/>
  <c r="K16" i="298"/>
  <c r="K22" i="298" s="1"/>
  <c r="J16" i="298"/>
  <c r="J22" i="298" s="1"/>
  <c r="I16" i="298"/>
  <c r="H16" i="298"/>
  <c r="H22" i="298" s="1"/>
  <c r="G16" i="298"/>
  <c r="F16" i="298"/>
  <c r="J29" i="297"/>
  <c r="G29" i="297"/>
  <c r="L23" i="297"/>
  <c r="M22" i="297"/>
  <c r="L22" i="297"/>
  <c r="L19" i="297"/>
  <c r="K19" i="297"/>
  <c r="J19" i="297"/>
  <c r="I19" i="297"/>
  <c r="H19" i="297"/>
  <c r="G19" i="297"/>
  <c r="M19" i="297" s="1"/>
  <c r="F19" i="297"/>
  <c r="E19" i="297"/>
  <c r="L18" i="297"/>
  <c r="M18" i="297" s="1"/>
  <c r="K15" i="297"/>
  <c r="J15" i="297"/>
  <c r="I15" i="297"/>
  <c r="I29" i="297" s="1"/>
  <c r="H15" i="297"/>
  <c r="H29" i="297" s="1"/>
  <c r="G15" i="297"/>
  <c r="F15" i="297"/>
  <c r="E15" i="297"/>
  <c r="E29" i="297" s="1"/>
  <c r="L14" i="297"/>
  <c r="M14" i="297" s="1"/>
  <c r="M15" i="297" s="1"/>
  <c r="M29" i="297" s="1"/>
  <c r="J60" i="296"/>
  <c r="I60" i="296"/>
  <c r="H60" i="296"/>
  <c r="G60" i="296"/>
  <c r="E60" i="296"/>
  <c r="L59" i="296"/>
  <c r="L60" i="296" s="1"/>
  <c r="J56" i="296"/>
  <c r="I56" i="296"/>
  <c r="H56" i="296"/>
  <c r="G56" i="296"/>
  <c r="L55" i="296"/>
  <c r="L56" i="296" s="1"/>
  <c r="J52" i="296"/>
  <c r="I52" i="296"/>
  <c r="H52" i="296"/>
  <c r="G52" i="296"/>
  <c r="L51" i="296"/>
  <c r="M51" i="296" s="1"/>
  <c r="L50" i="296"/>
  <c r="J47" i="296"/>
  <c r="I47" i="296"/>
  <c r="H47" i="296"/>
  <c r="G47" i="296"/>
  <c r="E47" i="296"/>
  <c r="L46" i="296"/>
  <c r="M46" i="296" s="1"/>
  <c r="J43" i="296"/>
  <c r="I43" i="296"/>
  <c r="H43" i="296"/>
  <c r="G43" i="296"/>
  <c r="E43" i="296"/>
  <c r="L42" i="296"/>
  <c r="M42" i="296" s="1"/>
  <c r="J39" i="296"/>
  <c r="I39" i="296"/>
  <c r="H39" i="296"/>
  <c r="G39" i="296"/>
  <c r="E39" i="296"/>
  <c r="L38" i="296"/>
  <c r="L39" i="296" s="1"/>
  <c r="J27" i="296"/>
  <c r="I27" i="296"/>
  <c r="H27" i="296"/>
  <c r="G27" i="296"/>
  <c r="E27" i="296"/>
  <c r="L26" i="296"/>
  <c r="L27" i="296" s="1"/>
  <c r="J23" i="296"/>
  <c r="I23" i="296"/>
  <c r="H23" i="296"/>
  <c r="G23" i="296"/>
  <c r="E23" i="296"/>
  <c r="L22" i="296"/>
  <c r="L23" i="296" s="1"/>
  <c r="K34" i="295"/>
  <c r="M33" i="295"/>
  <c r="M34" i="295" s="1"/>
  <c r="L33" i="295"/>
  <c r="L34" i="295" s="1"/>
  <c r="K33" i="295"/>
  <c r="J33" i="295"/>
  <c r="J34" i="295" s="1"/>
  <c r="I33" i="295"/>
  <c r="I34" i="295" s="1"/>
  <c r="H34" i="295"/>
  <c r="G33" i="295"/>
  <c r="G34" i="295" s="1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M136" i="294"/>
  <c r="L136" i="294"/>
  <c r="K136" i="294"/>
  <c r="J136" i="294"/>
  <c r="I136" i="294"/>
  <c r="N135" i="294"/>
  <c r="O135" i="294" s="1"/>
  <c r="N134" i="294"/>
  <c r="O134" i="294" s="1"/>
  <c r="N133" i="294"/>
  <c r="O133" i="294" s="1"/>
  <c r="N132" i="294"/>
  <c r="O132" i="294" s="1"/>
  <c r="N126" i="294"/>
  <c r="O126" i="294" s="1"/>
  <c r="N113" i="294"/>
  <c r="O113" i="294" s="1"/>
  <c r="N112" i="294"/>
  <c r="O112" i="294" s="1"/>
  <c r="N111" i="294"/>
  <c r="O111" i="294" s="1"/>
  <c r="N110" i="294"/>
  <c r="O110" i="294" s="1"/>
  <c r="N109" i="294"/>
  <c r="O109" i="294" s="1"/>
  <c r="N108" i="294"/>
  <c r="O108" i="294" s="1"/>
  <c r="N107" i="294"/>
  <c r="O107" i="294" s="1"/>
  <c r="N106" i="294"/>
  <c r="O106" i="294" s="1"/>
  <c r="N105" i="294"/>
  <c r="O105" i="294" s="1"/>
  <c r="N104" i="294"/>
  <c r="O104" i="294" s="1"/>
  <c r="N103" i="294"/>
  <c r="O103" i="294" s="1"/>
  <c r="N102" i="294"/>
  <c r="O102" i="294" s="1"/>
  <c r="M99" i="294"/>
  <c r="L99" i="294"/>
  <c r="K99" i="294"/>
  <c r="J99" i="294"/>
  <c r="I99" i="294"/>
  <c r="H99" i="294"/>
  <c r="G99" i="294"/>
  <c r="N98" i="294"/>
  <c r="O98" i="294" s="1"/>
  <c r="O99" i="294" s="1"/>
  <c r="M95" i="294"/>
  <c r="L95" i="294"/>
  <c r="K95" i="294"/>
  <c r="H95" i="294"/>
  <c r="N94" i="294"/>
  <c r="O94" i="294" s="1"/>
  <c r="N91" i="294"/>
  <c r="O91" i="294" s="1"/>
  <c r="N90" i="294"/>
  <c r="O90" i="294" s="1"/>
  <c r="N89" i="294"/>
  <c r="N87" i="294"/>
  <c r="M87" i="294"/>
  <c r="L87" i="294"/>
  <c r="K87" i="294"/>
  <c r="J87" i="294"/>
  <c r="I87" i="294"/>
  <c r="H87" i="294"/>
  <c r="G87" i="294"/>
  <c r="O86" i="294"/>
  <c r="O87" i="294" s="1"/>
  <c r="M79" i="294"/>
  <c r="L79" i="294"/>
  <c r="K79" i="294"/>
  <c r="J79" i="294"/>
  <c r="I79" i="294"/>
  <c r="H79" i="294"/>
  <c r="M74" i="294"/>
  <c r="L74" i="294"/>
  <c r="K74" i="294"/>
  <c r="J74" i="294"/>
  <c r="I74" i="294"/>
  <c r="H74" i="294"/>
  <c r="G74" i="294"/>
  <c r="N73" i="294"/>
  <c r="N74" i="294" s="1"/>
  <c r="N67" i="294"/>
  <c r="O67" i="294" s="1"/>
  <c r="N66" i="294"/>
  <c r="M63" i="294"/>
  <c r="L63" i="294"/>
  <c r="K63" i="294"/>
  <c r="J63" i="294"/>
  <c r="I63" i="294"/>
  <c r="G63" i="294"/>
  <c r="N59" i="294"/>
  <c r="O59" i="294" s="1"/>
  <c r="N58" i="294"/>
  <c r="O58" i="294" s="1"/>
  <c r="N57" i="294"/>
  <c r="O57" i="294" s="1"/>
  <c r="N56" i="294"/>
  <c r="O56" i="294" s="1"/>
  <c r="N55" i="294"/>
  <c r="M52" i="294"/>
  <c r="L52" i="294"/>
  <c r="K52" i="294"/>
  <c r="J52" i="294"/>
  <c r="I52" i="294"/>
  <c r="H52" i="294"/>
  <c r="G52" i="294"/>
  <c r="O51" i="294"/>
  <c r="N50" i="294"/>
  <c r="O50" i="294" s="1"/>
  <c r="M47" i="294"/>
  <c r="L47" i="294"/>
  <c r="K47" i="294"/>
  <c r="J47" i="294"/>
  <c r="I47" i="294"/>
  <c r="H47" i="294"/>
  <c r="G47" i="294"/>
  <c r="N46" i="294"/>
  <c r="O46" i="294" s="1"/>
  <c r="O47" i="294" s="1"/>
  <c r="M43" i="294"/>
  <c r="L43" i="294"/>
  <c r="K43" i="294"/>
  <c r="J43" i="294"/>
  <c r="I43" i="294"/>
  <c r="H43" i="294"/>
  <c r="N42" i="294"/>
  <c r="O42" i="294" s="1"/>
  <c r="N41" i="294"/>
  <c r="O41" i="294" s="1"/>
  <c r="M30" i="294"/>
  <c r="L30" i="294"/>
  <c r="K30" i="294"/>
  <c r="J30" i="294"/>
  <c r="I30" i="294"/>
  <c r="H30" i="294"/>
  <c r="G30" i="294"/>
  <c r="O29" i="294"/>
  <c r="N28" i="294"/>
  <c r="N30" i="294" s="1"/>
  <c r="M25" i="294"/>
  <c r="L25" i="294"/>
  <c r="K25" i="294"/>
  <c r="J25" i="294"/>
  <c r="I25" i="294"/>
  <c r="G25" i="294"/>
  <c r="N24" i="294"/>
  <c r="O24" i="294" s="1"/>
  <c r="O25" i="294" s="1"/>
  <c r="M20" i="294"/>
  <c r="L20" i="294"/>
  <c r="K20" i="294"/>
  <c r="J20" i="294"/>
  <c r="I20" i="294"/>
  <c r="H20" i="294"/>
  <c r="G20" i="294"/>
  <c r="N19" i="294"/>
  <c r="N20" i="294" s="1"/>
  <c r="M16" i="294"/>
  <c r="L16" i="294"/>
  <c r="K16" i="294"/>
  <c r="J16" i="294"/>
  <c r="I16" i="294"/>
  <c r="G16" i="294"/>
  <c r="N15" i="294"/>
  <c r="N16" i="294" s="1"/>
  <c r="O14" i="294"/>
  <c r="K225" i="293"/>
  <c r="J225" i="293"/>
  <c r="I225" i="293"/>
  <c r="H225" i="293"/>
  <c r="M224" i="293"/>
  <c r="M223" i="293"/>
  <c r="M222" i="293"/>
  <c r="M221" i="293"/>
  <c r="L220" i="293"/>
  <c r="M220" i="293" s="1"/>
  <c r="L219" i="293"/>
  <c r="M219" i="293" s="1"/>
  <c r="L218" i="293"/>
  <c r="M218" i="293" s="1"/>
  <c r="L217" i="293"/>
  <c r="M217" i="293" s="1"/>
  <c r="L216" i="293"/>
  <c r="M216" i="293" s="1"/>
  <c r="L215" i="293"/>
  <c r="M215" i="293" s="1"/>
  <c r="L214" i="293"/>
  <c r="M214" i="293" s="1"/>
  <c r="L213" i="293"/>
  <c r="M213" i="293" s="1"/>
  <c r="L212" i="293"/>
  <c r="M212" i="293" s="1"/>
  <c r="L211" i="293"/>
  <c r="M211" i="293" s="1"/>
  <c r="L210" i="293"/>
  <c r="M210" i="293" s="1"/>
  <c r="L209" i="293"/>
  <c r="M209" i="293" s="1"/>
  <c r="L208" i="293"/>
  <c r="M208" i="293" s="1"/>
  <c r="L202" i="293"/>
  <c r="M202" i="293" s="1"/>
  <c r="M201" i="293"/>
  <c r="L200" i="293"/>
  <c r="M200" i="293" s="1"/>
  <c r="L195" i="293"/>
  <c r="M195" i="293" s="1"/>
  <c r="L194" i="293"/>
  <c r="M194" i="293" s="1"/>
  <c r="M193" i="293"/>
  <c r="L192" i="293"/>
  <c r="M192" i="293" s="1"/>
  <c r="L191" i="293"/>
  <c r="M191" i="293" s="1"/>
  <c r="L190" i="293"/>
  <c r="M190" i="293" s="1"/>
  <c r="L189" i="293"/>
  <c r="M189" i="293" s="1"/>
  <c r="L188" i="293"/>
  <c r="M188" i="293" s="1"/>
  <c r="L187" i="293"/>
  <c r="M187" i="293" s="1"/>
  <c r="L175" i="293"/>
  <c r="M175" i="293" s="1"/>
  <c r="L174" i="293"/>
  <c r="M174" i="293" s="1"/>
  <c r="L173" i="293"/>
  <c r="M173" i="293" s="1"/>
  <c r="L172" i="293"/>
  <c r="M172" i="293" s="1"/>
  <c r="L171" i="293"/>
  <c r="M171" i="293" s="1"/>
  <c r="L170" i="293"/>
  <c r="M170" i="293" s="1"/>
  <c r="L179" i="293"/>
  <c r="M179" i="293" s="1"/>
  <c r="K167" i="293"/>
  <c r="J167" i="293"/>
  <c r="I167" i="293"/>
  <c r="H167" i="293"/>
  <c r="G167" i="293"/>
  <c r="F167" i="293"/>
  <c r="E167" i="293"/>
  <c r="L166" i="293"/>
  <c r="M166" i="293" s="1"/>
  <c r="L165" i="293"/>
  <c r="M165" i="293" s="1"/>
  <c r="K162" i="293"/>
  <c r="J162" i="293"/>
  <c r="I162" i="293"/>
  <c r="H162" i="293"/>
  <c r="G162" i="293"/>
  <c r="L161" i="293"/>
  <c r="M161" i="293" s="1"/>
  <c r="L160" i="293"/>
  <c r="M160" i="293" s="1"/>
  <c r="K157" i="293"/>
  <c r="J157" i="293"/>
  <c r="I157" i="293"/>
  <c r="H157" i="293"/>
  <c r="G157" i="293"/>
  <c r="F157" i="293"/>
  <c r="L156" i="293"/>
  <c r="M156" i="293" s="1"/>
  <c r="L155" i="293"/>
  <c r="M155" i="293" s="1"/>
  <c r="L154" i="293"/>
  <c r="M154" i="293" s="1"/>
  <c r="L153" i="293"/>
  <c r="M153" i="293" s="1"/>
  <c r="K150" i="293"/>
  <c r="J150" i="293"/>
  <c r="I150" i="293"/>
  <c r="H150" i="293"/>
  <c r="G150" i="293"/>
  <c r="F150" i="293"/>
  <c r="E150" i="293"/>
  <c r="L149" i="293"/>
  <c r="M149" i="293" s="1"/>
  <c r="L144" i="293"/>
  <c r="L146" i="293" s="1"/>
  <c r="K141" i="293"/>
  <c r="J141" i="293"/>
  <c r="I141" i="293"/>
  <c r="H141" i="293"/>
  <c r="G141" i="293"/>
  <c r="F141" i="293"/>
  <c r="E141" i="293"/>
  <c r="L140" i="293"/>
  <c r="M140" i="293" s="1"/>
  <c r="L139" i="293"/>
  <c r="M139" i="293" s="1"/>
  <c r="L138" i="293"/>
  <c r="K135" i="293"/>
  <c r="J135" i="293"/>
  <c r="I135" i="293"/>
  <c r="H135" i="293"/>
  <c r="G135" i="293"/>
  <c r="F135" i="293"/>
  <c r="E135" i="293"/>
  <c r="L126" i="293"/>
  <c r="M126" i="293" s="1"/>
  <c r="L134" i="293"/>
  <c r="M134" i="293" s="1"/>
  <c r="L133" i="293"/>
  <c r="M133" i="293" s="1"/>
  <c r="M132" i="293"/>
  <c r="L131" i="293"/>
  <c r="M131" i="293" s="1"/>
  <c r="K128" i="293"/>
  <c r="J128" i="293"/>
  <c r="I128" i="293"/>
  <c r="H128" i="293"/>
  <c r="G128" i="293"/>
  <c r="F128" i="293"/>
  <c r="L127" i="293"/>
  <c r="M127" i="293" s="1"/>
  <c r="L125" i="293"/>
  <c r="M125" i="293" s="1"/>
  <c r="K122" i="293"/>
  <c r="J122" i="293"/>
  <c r="I122" i="293"/>
  <c r="H122" i="293"/>
  <c r="G122" i="293"/>
  <c r="F122" i="293"/>
  <c r="L121" i="293"/>
  <c r="M121" i="293" s="1"/>
  <c r="M120" i="293"/>
  <c r="L119" i="293"/>
  <c r="M119" i="293" s="1"/>
  <c r="L117" i="293"/>
  <c r="M117" i="293" s="1"/>
  <c r="L116" i="293"/>
  <c r="M116" i="293" s="1"/>
  <c r="L115" i="293"/>
  <c r="K112" i="293"/>
  <c r="J112" i="293"/>
  <c r="I112" i="293"/>
  <c r="H112" i="293"/>
  <c r="G112" i="293"/>
  <c r="E112" i="293"/>
  <c r="L111" i="293"/>
  <c r="L112" i="293" s="1"/>
  <c r="K108" i="293"/>
  <c r="J108" i="293"/>
  <c r="I108" i="293"/>
  <c r="H108" i="293"/>
  <c r="G108" i="293"/>
  <c r="E108" i="293"/>
  <c r="L107" i="293"/>
  <c r="L108" i="293" s="1"/>
  <c r="M106" i="293"/>
  <c r="K103" i="293"/>
  <c r="J103" i="293"/>
  <c r="H103" i="293"/>
  <c r="G103" i="293"/>
  <c r="E103" i="293"/>
  <c r="L102" i="293"/>
  <c r="L103" i="293" s="1"/>
  <c r="L97" i="293"/>
  <c r="M97" i="293" s="1"/>
  <c r="L96" i="293"/>
  <c r="M96" i="293" s="1"/>
  <c r="K93" i="293"/>
  <c r="J93" i="293"/>
  <c r="I93" i="293"/>
  <c r="H93" i="293"/>
  <c r="G93" i="293"/>
  <c r="F93" i="293"/>
  <c r="E93" i="293"/>
  <c r="L92" i="293"/>
  <c r="M92" i="293" s="1"/>
  <c r="L91" i="293"/>
  <c r="M91" i="293" s="1"/>
  <c r="L85" i="293"/>
  <c r="M85" i="293" s="1"/>
  <c r="L84" i="293"/>
  <c r="M84" i="293" s="1"/>
  <c r="L83" i="293"/>
  <c r="L82" i="293"/>
  <c r="M82" i="293" s="1"/>
  <c r="L81" i="293"/>
  <c r="M81" i="293" s="1"/>
  <c r="L80" i="293"/>
  <c r="M80" i="293" s="1"/>
  <c r="L79" i="293"/>
  <c r="M79" i="293" s="1"/>
  <c r="L78" i="293"/>
  <c r="M78" i="293" s="1"/>
  <c r="L77" i="293"/>
  <c r="M77" i="293" s="1"/>
  <c r="L76" i="293"/>
  <c r="K73" i="293"/>
  <c r="J73" i="293"/>
  <c r="I73" i="293"/>
  <c r="H73" i="293"/>
  <c r="G73" i="293"/>
  <c r="F73" i="293"/>
  <c r="L72" i="293"/>
  <c r="M72" i="293" s="1"/>
  <c r="L71" i="293"/>
  <c r="M71" i="293" s="1"/>
  <c r="L70" i="293"/>
  <c r="M70" i="293" s="1"/>
  <c r="L69" i="293"/>
  <c r="M69" i="293" s="1"/>
  <c r="L68" i="293"/>
  <c r="M68" i="293" s="1"/>
  <c r="L67" i="293"/>
  <c r="M67" i="293" s="1"/>
  <c r="L66" i="293"/>
  <c r="M66" i="293" s="1"/>
  <c r="L65" i="293"/>
  <c r="M65" i="293" s="1"/>
  <c r="L64" i="293"/>
  <c r="M64" i="293" s="1"/>
  <c r="L63" i="293"/>
  <c r="M63" i="293" s="1"/>
  <c r="L61" i="293"/>
  <c r="K58" i="293"/>
  <c r="J58" i="293"/>
  <c r="I58" i="293"/>
  <c r="H58" i="293"/>
  <c r="G58" i="293"/>
  <c r="F58" i="293"/>
  <c r="L55" i="293"/>
  <c r="K52" i="293"/>
  <c r="J52" i="293"/>
  <c r="I52" i="293"/>
  <c r="H52" i="293"/>
  <c r="G52" i="293"/>
  <c r="F52" i="293"/>
  <c r="E52" i="293"/>
  <c r="L51" i="293"/>
  <c r="M51" i="293" s="1"/>
  <c r="M52" i="293" s="1"/>
  <c r="K48" i="293"/>
  <c r="J48" i="293"/>
  <c r="I48" i="293"/>
  <c r="H48" i="293"/>
  <c r="G48" i="293"/>
  <c r="F48" i="293"/>
  <c r="L47" i="293"/>
  <c r="M47" i="293" s="1"/>
  <c r="L46" i="293"/>
  <c r="M46" i="293" s="1"/>
  <c r="K43" i="293"/>
  <c r="J43" i="293"/>
  <c r="I43" i="293"/>
  <c r="H43" i="293"/>
  <c r="F43" i="293"/>
  <c r="E43" i="293"/>
  <c r="L42" i="293"/>
  <c r="L43" i="293" s="1"/>
  <c r="L62" i="293"/>
  <c r="M62" i="293" s="1"/>
  <c r="L38" i="293"/>
  <c r="M38" i="293" s="1"/>
  <c r="L37" i="293"/>
  <c r="M37" i="293" s="1"/>
  <c r="L36" i="293"/>
  <c r="M36" i="293" s="1"/>
  <c r="L35" i="293"/>
  <c r="M35" i="293" s="1"/>
  <c r="L34" i="293"/>
  <c r="M34" i="293" s="1"/>
  <c r="L33" i="293"/>
  <c r="M33" i="293" s="1"/>
  <c r="L32" i="293"/>
  <c r="M32" i="293" s="1"/>
  <c r="K29" i="293"/>
  <c r="J29" i="293"/>
  <c r="I29" i="293"/>
  <c r="H29" i="293"/>
  <c r="G29" i="293"/>
  <c r="F29" i="293"/>
  <c r="E29" i="293"/>
  <c r="L28" i="293"/>
  <c r="L29" i="293" s="1"/>
  <c r="K25" i="293"/>
  <c r="J25" i="293"/>
  <c r="I25" i="293"/>
  <c r="H25" i="293"/>
  <c r="G25" i="293"/>
  <c r="E25" i="293"/>
  <c r="L24" i="293"/>
  <c r="M24" i="293" s="1"/>
  <c r="L23" i="293"/>
  <c r="M23" i="293" s="1"/>
  <c r="L22" i="293"/>
  <c r="K19" i="293"/>
  <c r="J19" i="293"/>
  <c r="I19" i="293"/>
  <c r="H19" i="293"/>
  <c r="G19" i="293"/>
  <c r="F19" i="293"/>
  <c r="E19" i="293"/>
  <c r="L18" i="293"/>
  <c r="M18" i="293" s="1"/>
  <c r="M17" i="293"/>
  <c r="L16" i="293"/>
  <c r="M16" i="293" s="1"/>
  <c r="L15" i="293"/>
  <c r="H18" i="290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3" i="293" l="1"/>
  <c r="M88" i="293" s="1"/>
  <c r="L88" i="293"/>
  <c r="M27" i="296"/>
  <c r="L43" i="296"/>
  <c r="M43" i="296" s="1"/>
  <c r="L52" i="296"/>
  <c r="L47" i="296"/>
  <c r="M47" i="296" s="1"/>
  <c r="M38" i="296"/>
  <c r="M50" i="296"/>
  <c r="M52" i="296" s="1"/>
  <c r="M56" i="296"/>
  <c r="M39" i="296"/>
  <c r="I138" i="294"/>
  <c r="O66" i="294"/>
  <c r="O70" i="294" s="1"/>
  <c r="N70" i="294"/>
  <c r="M138" i="294"/>
  <c r="G138" i="294"/>
  <c r="J138" i="294"/>
  <c r="K138" i="294"/>
  <c r="L138" i="294"/>
  <c r="O19" i="294"/>
  <c r="O20" i="294" s="1"/>
  <c r="O52" i="294"/>
  <c r="O28" i="294"/>
  <c r="O30" i="294" s="1"/>
  <c r="O73" i="294"/>
  <c r="O74" i="294" s="1"/>
  <c r="N47" i="294"/>
  <c r="O79" i="294"/>
  <c r="N99" i="294"/>
  <c r="N43" i="294"/>
  <c r="N95" i="294"/>
  <c r="N25" i="294"/>
  <c r="N138" i="294" s="1"/>
  <c r="N52" i="294"/>
  <c r="N63" i="294"/>
  <c r="N79" i="294"/>
  <c r="O43" i="294"/>
  <c r="N136" i="294"/>
  <c r="M128" i="293"/>
  <c r="M102" i="293"/>
  <c r="M103" i="293" s="1"/>
  <c r="M111" i="293"/>
  <c r="M112" i="293" s="1"/>
  <c r="M167" i="293"/>
  <c r="L19" i="293"/>
  <c r="M15" i="293"/>
  <c r="M19" i="293" s="1"/>
  <c r="L25" i="293"/>
  <c r="M28" i="293"/>
  <c r="M29" i="293" s="1"/>
  <c r="L122" i="293"/>
  <c r="L141" i="293"/>
  <c r="M144" i="293"/>
  <c r="M162" i="293"/>
  <c r="M42" i="293"/>
  <c r="M43" i="293" s="1"/>
  <c r="M76" i="293"/>
  <c r="M115" i="293"/>
  <c r="M122" i="293" s="1"/>
  <c r="L150" i="293"/>
  <c r="M48" i="293"/>
  <c r="L58" i="293"/>
  <c r="L73" i="293"/>
  <c r="M93" i="293"/>
  <c r="L16" i="299"/>
  <c r="L18" i="299" s="1"/>
  <c r="M16" i="299"/>
  <c r="M18" i="299" s="1"/>
  <c r="L15" i="297"/>
  <c r="L29" i="297" s="1"/>
  <c r="M60" i="296"/>
  <c r="M23" i="296"/>
  <c r="M59" i="296"/>
  <c r="M22" i="296"/>
  <c r="M55" i="296"/>
  <c r="N33" i="295"/>
  <c r="N34" i="295" s="1"/>
  <c r="O136" i="294"/>
  <c r="O89" i="294"/>
  <c r="O95" i="294" s="1"/>
  <c r="O15" i="294"/>
  <c r="O16" i="294" s="1"/>
  <c r="O138" i="294" s="1"/>
  <c r="O55" i="294"/>
  <c r="O63" i="294" s="1"/>
  <c r="M225" i="293"/>
  <c r="M135" i="293"/>
  <c r="M157" i="293"/>
  <c r="L52" i="293"/>
  <c r="M61" i="293"/>
  <c r="M73" i="293" s="1"/>
  <c r="L157" i="293"/>
  <c r="L162" i="293"/>
  <c r="L48" i="293"/>
  <c r="L93" i="293"/>
  <c r="L128" i="293"/>
  <c r="L135" i="293"/>
  <c r="L167" i="293"/>
  <c r="L225" i="293"/>
  <c r="M22" i="293"/>
  <c r="M25" i="293" s="1"/>
  <c r="M55" i="293"/>
  <c r="M58" i="293" s="1"/>
  <c r="M107" i="293"/>
  <c r="M108" i="293" s="1"/>
  <c r="M138" i="293"/>
  <c r="M141" i="293" s="1"/>
  <c r="M89" i="284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O33" i="295" l="1"/>
  <c r="O34" i="295" s="1"/>
  <c r="L223" i="284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M138" i="315"/>
  <c r="G138" i="315"/>
  <c r="J138" i="315"/>
  <c r="I138" i="315"/>
  <c r="K138" i="315"/>
  <c r="L138" i="315"/>
  <c r="L77" i="4"/>
  <c r="J77" i="1"/>
  <c r="J77" i="4"/>
  <c r="L77" i="1"/>
  <c r="K77" i="1"/>
  <c r="K77" i="4"/>
  <c r="F146" i="342"/>
  <c r="H77" i="1"/>
  <c r="H77" i="4"/>
  <c r="F148" i="347"/>
</calcChain>
</file>

<file path=xl/sharedStrings.xml><?xml version="1.0" encoding="utf-8"?>
<sst xmlns="http://schemas.openxmlformats.org/spreadsheetml/2006/main" count="61566" uniqueCount="1815">
  <si>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</si>
  <si>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</si>
  <si>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</si>
  <si>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</si>
  <si>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</si>
  <si>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</si>
  <si>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</si>
  <si>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</si>
  <si>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</si>
  <si>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</si>
  <si>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</si>
  <si>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</si>
  <si>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</si>
  <si>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</si>
  <si>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</si>
  <si>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</si>
  <si>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</si>
  <si>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</si>
  <si>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</si>
  <si>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</si>
  <si>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</si>
  <si>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</si>
  <si>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</si>
  <si>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</si>
  <si>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</si>
  <si>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</si>
  <si>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</si>
  <si>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</si>
  <si>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</si>
  <si>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</si>
  <si>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</si>
  <si>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</si>
  <si>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</si>
  <si>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</si>
  <si>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</si>
  <si>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</si>
  <si>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</si>
  <si>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</si>
  <si>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</si>
  <si>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</si>
  <si>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</si>
  <si>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</si>
  <si>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</si>
  <si>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</si>
  <si>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</si>
  <si>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</si>
  <si>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</si>
  <si>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</si>
  <si>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</si>
  <si>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</si>
  <si>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</si>
  <si>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</si>
  <si>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</si>
  <si>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</si>
  <si>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</si>
  <si>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</si>
  <si>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</si>
  <si>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</si>
  <si>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</si>
  <si>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</si>
  <si>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</si>
  <si>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</si>
  <si>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</si>
  <si>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</si>
  <si>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</si>
  <si>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</si>
  <si>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</si>
  <si>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</si>
  <si>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</si>
  <si>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</si>
  <si>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</si>
  <si>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</si>
  <si>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</si>
  <si>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</si>
  <si>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</si>
  <si>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</si>
  <si>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</si>
  <si>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</si>
  <si>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</si>
  <si>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</si>
  <si>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</si>
  <si>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</si>
  <si>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</si>
  <si>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</si>
  <si>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</si>
  <si>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</si>
  <si>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</si>
  <si>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</si>
  <si>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</si>
  <si>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</si>
  <si>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</si>
  <si>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</si>
  <si>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</si>
  <si>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</si>
  <si>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</si>
  <si>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</si>
  <si>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</si>
  <si>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</si>
  <si>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</si>
  <si>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</si>
  <si>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</si>
  <si>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</si>
  <si>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</si>
  <si>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</si>
  <si>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</si>
  <si>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</si>
  <si>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</si>
  <si>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</si>
  <si>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</si>
  <si>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</si>
  <si>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</si>
  <si>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</si>
  <si>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</si>
  <si>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</si>
  <si>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</si>
  <si>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</si>
  <si>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</si>
  <si>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</si>
  <si>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</si>
  <si>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</si>
  <si>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</si>
  <si>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</si>
  <si>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</si>
  <si>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</si>
  <si>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</si>
  <si>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</si>
  <si>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</si>
  <si>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</si>
  <si>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</si>
  <si>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</si>
  <si>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</si>
  <si>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</si>
  <si>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</si>
  <si>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</si>
  <si>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</si>
  <si>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</si>
  <si>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</si>
  <si>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</si>
  <si>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</si>
  <si>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</si>
  <si>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</si>
  <si>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</si>
  <si>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</si>
  <si>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</si>
  <si>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</si>
  <si>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</si>
  <si>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</si>
  <si>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</si>
  <si>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</si>
  <si>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</si>
  <si>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</si>
  <si>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</si>
  <si>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</si>
  <si>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</si>
  <si>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</si>
  <si>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</si>
  <si>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</si>
  <si>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</si>
  <si>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</si>
  <si>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</si>
  <si>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</si>
  <si>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</si>
  <si>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</si>
  <si>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</si>
  <si>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</si>
  <si>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</si>
  <si>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</si>
  <si>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</si>
  <si>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</si>
  <si>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</si>
  <si>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</si>
  <si>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</si>
  <si>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</si>
  <si>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</si>
  <si>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</si>
  <si>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</si>
  <si>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</si>
  <si>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</si>
  <si>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</si>
  <si>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</si>
  <si>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</si>
  <si>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</si>
  <si>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</si>
  <si>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</si>
  <si>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</si>
  <si>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</si>
  <si>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</si>
  <si>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</si>
  <si>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</si>
  <si>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</si>
  <si>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</si>
  <si>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</si>
  <si>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</si>
  <si>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</si>
  <si>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</si>
  <si>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</si>
  <si>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</si>
  <si>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</si>
  <si>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</si>
  <si>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</si>
  <si>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</si>
  <si>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</si>
  <si>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</si>
  <si>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</si>
  <si>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</si>
  <si>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</si>
  <si>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</si>
  <si>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</si>
  <si>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</si>
  <si>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</si>
  <si>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</si>
  <si>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</si>
  <si>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</si>
  <si>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</si>
  <si>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</si>
  <si>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</si>
  <si>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</si>
  <si>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</si>
  <si>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</si>
  <si>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</si>
  <si>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</si>
  <si>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</si>
  <si>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</si>
  <si>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</si>
  <si>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</si>
  <si>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</si>
  <si>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</si>
  <si>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</si>
  <si>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</si>
  <si>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</si>
  <si>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</si>
  <si>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</si>
  <si>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</si>
  <si>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</si>
  <si>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</si>
  <si>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</si>
  <si>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</si>
  <si>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</si>
  <si>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</si>
  <si>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</si>
  <si>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</si>
  <si>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</si>
  <si>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</si>
  <si>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</si>
  <si>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</si>
  <si>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</si>
  <si>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</si>
  <si>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</si>
  <si>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</si>
  <si>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</si>
  <si>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</si>
  <si>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</si>
  <si>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</si>
  <si>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</si>
  <si>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</si>
  <si>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</si>
  <si>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</si>
  <si>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</si>
  <si>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</si>
  <si>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</si>
  <si>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</si>
  <si>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</si>
  <si>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</si>
  <si>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</si>
  <si>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</si>
  <si>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</si>
  <si>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</si>
  <si>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</si>
  <si>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</si>
  <si>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</si>
  <si>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</si>
  <si>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</si>
  <si>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</si>
  <si>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</si>
  <si>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</si>
  <si>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</si>
  <si>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</si>
  <si>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</si>
  <si>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</si>
  <si>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</si>
  <si>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</si>
  <si>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</si>
  <si>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</si>
  <si>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</si>
  <si>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</si>
  <si>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</si>
  <si>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</si>
  <si>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</si>
  <si>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</si>
  <si>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</si>
  <si>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</si>
  <si>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</si>
  <si>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</si>
  <si>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</si>
  <si>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</si>
  <si>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</si>
  <si>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</si>
  <si>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</si>
  <si>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</si>
  <si>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</si>
  <si>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</si>
  <si>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</si>
  <si>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</si>
  <si>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</si>
  <si>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</si>
  <si>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</si>
  <si>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</si>
  <si>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</si>
  <si>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</si>
  <si>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</si>
  <si>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</si>
  <si>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</si>
  <si>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</si>
  <si>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</si>
  <si>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</si>
  <si>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</si>
  <si>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</si>
  <si>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</si>
  <si>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</si>
  <si>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</si>
  <si>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</si>
  <si>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</si>
  <si>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</si>
  <si>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</si>
  <si>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</si>
  <si>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</si>
  <si>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</si>
  <si>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</si>
  <si>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</si>
  <si>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</si>
  <si>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</si>
  <si>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</si>
  <si>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</si>
  <si>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</si>
  <si>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</si>
  <si>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</si>
  <si>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</si>
  <si>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</si>
  <si>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</si>
  <si>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</si>
  <si>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</si>
  <si>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</si>
  <si>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</si>
  <si>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</si>
  <si>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</si>
  <si>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</si>
  <si>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</si>
  <si>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</si>
  <si>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</si>
  <si>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</si>
  <si>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</si>
  <si>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</si>
  <si>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</si>
  <si>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</si>
  <si>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</si>
  <si>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</si>
  <si>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</si>
  <si>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</si>
  <si>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</si>
  <si>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</si>
  <si>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</si>
  <si>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</si>
  <si>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</si>
  <si>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</si>
  <si>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</si>
  <si>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</si>
  <si>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</si>
  <si>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</si>
  <si>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</si>
  <si>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</si>
  <si>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</si>
  <si>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</si>
  <si>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</si>
  <si>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</si>
  <si>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</si>
  <si>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</si>
  <si>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</si>
  <si>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</si>
  <si>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</si>
  <si>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</si>
  <si>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</si>
  <si>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</si>
  <si>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</si>
  <si>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</si>
  <si>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</si>
  <si>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</si>
  <si>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</si>
  <si>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</si>
  <si>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</si>
  <si>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</si>
  <si>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</si>
  <si>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</si>
  <si>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</si>
  <si>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</si>
  <si>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</si>
  <si>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</si>
  <si>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</si>
  <si>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</si>
  <si>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</si>
  <si>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</si>
  <si>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</si>
  <si>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</si>
  <si>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</si>
  <si>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</si>
  <si>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</si>
  <si>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</si>
  <si>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</si>
  <si>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</si>
  <si>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</si>
  <si>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</si>
  <si>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</si>
  <si>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</si>
  <si>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</si>
  <si>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</si>
  <si>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</si>
  <si>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</si>
  <si>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</si>
  <si>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</si>
  <si>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</si>
  <si>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</si>
  <si>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</si>
  <si>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</si>
  <si>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</si>
  <si>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</si>
  <si>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</si>
  <si>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</si>
  <si>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</si>
  <si>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</si>
  <si>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</si>
  <si>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</si>
  <si>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</si>
  <si>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</si>
  <si>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</si>
  <si>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</si>
  <si>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</si>
  <si>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</si>
  <si>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</si>
  <si>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</si>
  <si>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</si>
  <si>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</si>
  <si>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</si>
  <si>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</si>
  <si>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</si>
  <si>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</si>
  <si>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</si>
  <si>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</si>
  <si>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</si>
  <si>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</si>
  <si>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</si>
  <si>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</si>
  <si>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</si>
  <si>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</si>
  <si>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</si>
  <si>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</si>
  <si>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</si>
  <si>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</si>
  <si>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</si>
  <si>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</si>
  <si>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</si>
  <si>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</si>
  <si>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</si>
  <si>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</si>
  <si>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</si>
  <si>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</si>
  <si>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</si>
  <si>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</si>
  <si>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</si>
  <si>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</si>
  <si>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</si>
  <si>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</si>
  <si>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</si>
  <si>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</si>
  <si>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</si>
  <si>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</si>
  <si>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</si>
  <si>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</si>
  <si>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</si>
  <si>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</si>
  <si>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</si>
  <si>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</si>
  <si>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</si>
  <si>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</si>
  <si>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</si>
  <si>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</si>
  <si>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</si>
  <si>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</si>
  <si>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</si>
  <si>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</si>
  <si>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</si>
  <si>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</si>
  <si>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</si>
  <si>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</si>
  <si>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</si>
  <si>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</si>
  <si>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</si>
  <si>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</si>
  <si>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</si>
  <si>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</si>
  <si>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</si>
  <si>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</si>
  <si>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</si>
  <si>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</si>
  <si>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</si>
  <si>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</si>
  <si>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</si>
  <si>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</si>
  <si>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</si>
  <si>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</si>
  <si>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</si>
  <si>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</si>
  <si>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</si>
  <si>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</si>
  <si>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</si>
  <si>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</si>
  <si>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</si>
  <si>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</si>
  <si>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</si>
  <si>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</si>
  <si>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</si>
  <si>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</si>
  <si>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</si>
  <si>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</si>
  <si>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</si>
  <si>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</si>
  <si>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</si>
  <si>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</si>
  <si>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</si>
  <si>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</si>
  <si>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</si>
  <si>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</si>
  <si>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</si>
  <si>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</si>
  <si>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</si>
  <si>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</si>
  <si>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</si>
  <si>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</si>
  <si>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</si>
  <si>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</si>
  <si>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</si>
  <si>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</si>
  <si>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</si>
  <si>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</si>
  <si>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</si>
  <si>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</si>
  <si>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</si>
  <si>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</si>
  <si>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</si>
  <si>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</si>
  <si>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</si>
  <si>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</si>
  <si>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</si>
  <si>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</si>
  <si>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</si>
  <si>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</si>
  <si>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</si>
  <si>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</si>
  <si>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</si>
  <si>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</si>
  <si>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</si>
  <si>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</si>
  <si>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</si>
  <si>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</si>
  <si>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</si>
  <si>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</si>
  <si>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</si>
  <si>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</si>
  <si>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</si>
  <si>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</si>
  <si>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</si>
  <si>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</si>
  <si>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</si>
  <si>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</si>
  <si>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</si>
  <si>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</si>
  <si>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</si>
  <si>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</si>
  <si>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</si>
  <si>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</si>
  <si>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</si>
  <si>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</si>
  <si>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</si>
  <si>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</si>
  <si>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</si>
  <si>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</si>
  <si>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</si>
  <si>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</si>
  <si>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</si>
  <si>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</si>
  <si>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</si>
  <si>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</si>
  <si>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</si>
  <si>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</si>
  <si>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</si>
  <si>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</si>
  <si>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</si>
  <si>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</si>
  <si>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</si>
  <si>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</si>
  <si>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</si>
  <si>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</si>
  <si>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</si>
  <si>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</si>
  <si>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</si>
  <si>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</si>
  <si>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</si>
  <si>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</si>
  <si>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</si>
  <si>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</si>
  <si>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</si>
  <si>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</si>
  <si>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</si>
  <si>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</si>
  <si>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</si>
  <si>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</si>
  <si>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</si>
  <si>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</si>
  <si>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</si>
  <si>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</si>
  <si>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</si>
  <si>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</si>
  <si>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</si>
  <si>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</si>
  <si>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</si>
  <si>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</si>
  <si>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</si>
  <si>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</si>
  <si>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</si>
  <si>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</si>
  <si>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</si>
  <si>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</si>
  <si>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</si>
  <si>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</si>
  <si>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</si>
  <si>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</si>
  <si>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</si>
  <si>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</si>
  <si>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</si>
  <si>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</si>
  <si>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</si>
  <si>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</si>
  <si>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</si>
  <si>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</si>
  <si>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</si>
  <si>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</si>
  <si>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</si>
  <si>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</si>
  <si>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</si>
  <si>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</si>
  <si>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</si>
  <si>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</si>
  <si>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</si>
  <si>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</si>
  <si>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</si>
  <si>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</si>
  <si>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</si>
  <si>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</si>
  <si>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</si>
  <si>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</si>
  <si>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</si>
  <si>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</si>
  <si>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</si>
  <si>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</si>
  <si>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</si>
  <si>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</si>
  <si>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</si>
  <si>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</si>
  <si>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</si>
  <si>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</si>
  <si>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</si>
  <si>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</si>
  <si>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</si>
  <si>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</si>
  <si>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</si>
  <si>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</si>
  <si>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</si>
  <si>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</si>
  <si>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</si>
  <si>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</si>
  <si>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</si>
  <si>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</si>
  <si>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</si>
  <si>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</si>
  <si>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</si>
  <si>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</si>
  <si>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</si>
  <si>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</si>
  <si>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</si>
  <si>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</si>
  <si>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</si>
  <si>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</si>
  <si>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</si>
  <si>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</si>
  <si>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</si>
  <si>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</si>
  <si>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</si>
  <si>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</si>
  <si>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</si>
  <si>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</si>
  <si>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</si>
  <si>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</si>
  <si>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</si>
  <si>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</si>
  <si>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</si>
  <si>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</si>
  <si>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</si>
  <si>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</si>
  <si>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</si>
  <si>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</si>
  <si>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</si>
  <si>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</si>
  <si>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</si>
  <si>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</si>
  <si>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</si>
  <si>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</si>
  <si>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</si>
  <si>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</si>
  <si>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</si>
  <si>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</si>
  <si>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</si>
  <si>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</si>
  <si>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</si>
  <si>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</si>
  <si>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</si>
  <si>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</si>
  <si>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</si>
  <si>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</si>
  <si>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</si>
  <si>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</si>
  <si>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</si>
  <si>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</si>
  <si>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</si>
  <si>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</si>
  <si>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</si>
  <si>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</si>
  <si>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</si>
  <si>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</si>
  <si>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</si>
  <si>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</si>
  <si>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</si>
  <si>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</si>
  <si>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</si>
  <si>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</si>
  <si>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</si>
  <si>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</si>
  <si>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</si>
  <si>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</si>
  <si>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</si>
  <si>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</si>
  <si>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</si>
  <si>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</si>
  <si>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</si>
  <si>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</si>
  <si>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</si>
  <si>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</si>
  <si>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</si>
  <si>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</si>
  <si>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</si>
  <si>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</si>
  <si>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</si>
  <si>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</si>
  <si>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</si>
  <si>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</si>
  <si>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</si>
  <si>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</si>
  <si>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</si>
  <si>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</si>
  <si>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</si>
  <si>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</si>
  <si>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</si>
  <si>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</si>
  <si>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</si>
  <si>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</si>
  <si>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</si>
  <si>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</si>
  <si>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</si>
  <si>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</si>
  <si>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</si>
  <si>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</si>
  <si>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</si>
  <si>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</si>
  <si>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</si>
  <si>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</si>
  <si>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</si>
  <si>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</si>
  <si>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</si>
  <si>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</si>
  <si>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</si>
  <si>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</si>
  <si>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</si>
  <si>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</si>
  <si>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</si>
  <si>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</si>
  <si>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</si>
  <si>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</si>
  <si>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</si>
  <si>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</si>
  <si>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</si>
  <si>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</si>
  <si>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</si>
  <si>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</si>
  <si>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</si>
  <si>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</si>
  <si>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</si>
  <si>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</si>
  <si>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</si>
  <si>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</si>
  <si>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</si>
  <si>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</si>
  <si>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</si>
  <si>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</si>
  <si>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</si>
  <si>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</si>
  <si>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</si>
  <si>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</si>
  <si>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</si>
  <si>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</si>
  <si>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</si>
  <si>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</si>
  <si>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</si>
  <si>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</si>
  <si>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</si>
  <si>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</si>
  <si>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</si>
  <si>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</si>
  <si>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</si>
  <si>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</si>
  <si>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</si>
  <si>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</si>
  <si>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</si>
  <si>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</si>
  <si>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</si>
  <si>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</si>
  <si>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</si>
  <si>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</si>
  <si>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</si>
  <si>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</si>
  <si>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</si>
  <si>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</si>
  <si>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</si>
  <si>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</si>
  <si>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</si>
  <si>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</si>
  <si>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</si>
  <si>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</si>
  <si>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</si>
  <si>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</si>
  <si>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</si>
  <si>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</si>
  <si>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</si>
  <si>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</si>
  <si>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</si>
  <si>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</si>
  <si>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</si>
  <si>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</si>
  <si>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</si>
  <si>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</si>
  <si>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</si>
  <si>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</si>
  <si>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</si>
  <si>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</si>
  <si>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</si>
  <si>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</si>
  <si>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</si>
  <si>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</si>
  <si>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</si>
  <si>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</si>
  <si>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</si>
  <si>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</si>
  <si>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</si>
  <si>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</si>
  <si>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</si>
  <si>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</si>
  <si>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</si>
  <si>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</si>
  <si>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</si>
  <si>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</si>
  <si>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</si>
  <si>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</si>
  <si>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</si>
  <si>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</si>
  <si>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</si>
  <si>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</si>
  <si>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</si>
  <si>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</si>
  <si>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</si>
  <si>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</si>
  <si>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</si>
  <si>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</si>
  <si>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</si>
  <si>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</si>
  <si>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</si>
  <si>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</si>
  <si>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</si>
  <si>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</si>
  <si>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</si>
  <si>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</si>
  <si>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</si>
  <si>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</si>
  <si>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</si>
  <si>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</si>
  <si>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</si>
  <si>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</si>
  <si>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</si>
  <si>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</si>
  <si>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</si>
  <si>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</si>
  <si>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</si>
  <si>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</si>
  <si>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</si>
  <si>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</si>
  <si>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</si>
  <si>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</si>
  <si>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</si>
  <si>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</si>
  <si>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</si>
  <si>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</si>
  <si>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</si>
  <si>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</si>
  <si>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</si>
  <si>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</si>
  <si>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</si>
  <si>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</si>
  <si>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</si>
  <si>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</si>
  <si>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</si>
  <si>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</si>
  <si>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</si>
  <si>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</si>
  <si>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</si>
  <si>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</si>
  <si>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</si>
  <si>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</si>
  <si>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</si>
  <si>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</si>
  <si>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</si>
  <si>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</si>
  <si>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</si>
  <si>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</si>
  <si>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</si>
  <si>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</si>
  <si>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</si>
  <si>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</si>
  <si>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</si>
  <si>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</si>
  <si>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</si>
  <si>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</si>
  <si>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</si>
  <si>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</si>
  <si>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</si>
  <si>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</si>
  <si>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</si>
  <si>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</si>
  <si>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</si>
  <si>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</si>
  <si>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</si>
  <si>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</si>
  <si>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</si>
  <si>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</si>
  <si>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</si>
  <si>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</si>
  <si>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</si>
  <si>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</si>
  <si>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</si>
  <si>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</si>
  <si>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</si>
  <si>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</si>
  <si>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</si>
  <si>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</si>
  <si>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</si>
  <si>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</si>
  <si>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</si>
  <si>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</si>
  <si>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</si>
  <si>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</si>
  <si>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</si>
  <si>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</si>
  <si>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</si>
  <si>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</si>
  <si>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</si>
  <si>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</si>
  <si>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</si>
  <si>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</si>
  <si>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</si>
  <si>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</si>
  <si>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</si>
  <si>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</si>
  <si>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</si>
  <si>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</si>
  <si>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</si>
  <si>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</si>
  <si>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</si>
  <si>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</si>
  <si>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</si>
  <si>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</si>
  <si>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</si>
  <si>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</si>
  <si>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</si>
  <si>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</si>
  <si>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</si>
  <si>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</si>
  <si>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</si>
  <si>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</si>
  <si>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</si>
  <si>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</si>
  <si>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</si>
  <si>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</si>
  <si>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</si>
  <si>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</si>
  <si>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</si>
  <si>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</si>
  <si>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</si>
  <si>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</si>
  <si>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</si>
  <si>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</si>
  <si>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</si>
  <si>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</si>
  <si>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</si>
  <si>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</si>
  <si>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</si>
  <si>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</si>
  <si>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</si>
  <si>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</si>
  <si>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</si>
  <si>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</si>
  <si>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</si>
  <si>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</si>
  <si>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</si>
  <si>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</si>
  <si>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</si>
  <si>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</si>
  <si>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</si>
  <si>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</si>
  <si>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</si>
  <si>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</si>
  <si>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</si>
  <si>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</si>
  <si>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</si>
  <si>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</si>
  <si>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</si>
  <si>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</si>
  <si>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</si>
  <si>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</si>
  <si>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</si>
  <si>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</si>
  <si>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</si>
  <si>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</si>
  <si>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</si>
  <si>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</si>
  <si>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</si>
  <si>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</si>
  <si>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</si>
  <si>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</si>
  <si>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</si>
  <si>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</si>
  <si>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</si>
  <si>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</si>
  <si>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</si>
  <si>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</si>
  <si>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</si>
  <si>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</si>
  <si>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</si>
  <si>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</si>
  <si>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</si>
  <si>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</si>
  <si>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</si>
  <si>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</si>
  <si>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</si>
  <si>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</si>
  <si>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</si>
  <si>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</si>
  <si>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</si>
  <si>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</si>
  <si>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</si>
  <si>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</si>
  <si>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</si>
  <si>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</si>
  <si>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</si>
  <si>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</si>
  <si>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</si>
  <si>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</si>
  <si>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</si>
  <si>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</si>
  <si>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</si>
  <si>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</si>
  <si>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</si>
  <si>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</si>
  <si>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</si>
  <si>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</si>
  <si>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</si>
  <si>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</si>
  <si>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</si>
  <si>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</si>
  <si>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</si>
  <si>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</si>
  <si>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</si>
  <si>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</si>
  <si>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</si>
  <si>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</si>
  <si>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</si>
  <si>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</si>
  <si>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</si>
  <si>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</si>
  <si>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</si>
  <si>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</si>
  <si>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</si>
  <si>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</si>
  <si>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</si>
  <si>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</si>
  <si>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</si>
  <si>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</si>
  <si>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</si>
  <si>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</si>
  <si>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</si>
  <si>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</si>
  <si>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</si>
  <si>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</si>
  <si>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</si>
  <si>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</si>
  <si>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</si>
  <si>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</si>
  <si>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</si>
  <si>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</si>
  <si>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</si>
  <si>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</si>
  <si>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</si>
  <si>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</si>
  <si>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</si>
  <si>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</si>
  <si>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</si>
  <si>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</si>
  <si>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</si>
  <si>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</si>
  <si>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</si>
  <si>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</si>
  <si>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</si>
  <si>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</si>
  <si>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</si>
  <si>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</si>
  <si>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</si>
  <si>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</si>
  <si>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</si>
  <si>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</si>
  <si>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</si>
  <si>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</si>
  <si>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</si>
  <si>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</si>
  <si>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</si>
  <si>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</si>
  <si>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</si>
  <si>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</si>
  <si>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</si>
  <si>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</si>
  <si>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</si>
  <si>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</si>
  <si>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</si>
  <si>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</si>
  <si>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</si>
  <si>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</si>
  <si>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</si>
  <si>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</si>
  <si>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</si>
  <si>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</si>
  <si>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</si>
  <si>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</si>
  <si>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</si>
  <si>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</si>
  <si>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</si>
  <si>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</si>
  <si>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</si>
  <si>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</si>
  <si>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</si>
  <si>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</si>
  <si>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</si>
  <si>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</si>
  <si>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</si>
  <si>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</si>
  <si>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</si>
  <si>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</si>
  <si>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</si>
  <si>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</si>
  <si>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</si>
  <si>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</si>
  <si>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</si>
  <si>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</si>
  <si>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</si>
  <si>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</si>
  <si>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</si>
  <si>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</si>
  <si>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</si>
  <si>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</si>
  <si>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</si>
  <si>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</si>
  <si>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</si>
  <si>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</si>
  <si>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</si>
  <si>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</si>
  <si>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</si>
  <si>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</si>
  <si>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</si>
  <si>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</si>
  <si>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</si>
  <si>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</si>
  <si>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</si>
  <si>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</si>
  <si>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</si>
  <si>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</si>
  <si>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</si>
  <si>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</si>
  <si>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</si>
  <si>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</si>
  <si>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</si>
  <si>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</si>
  <si>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</si>
  <si>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</si>
  <si>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</si>
  <si>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</si>
  <si>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</si>
  <si>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</si>
  <si>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</si>
  <si>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</si>
  <si>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</si>
  <si>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</si>
  <si>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</si>
  <si>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</si>
  <si>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</si>
  <si>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</si>
  <si>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</si>
  <si>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</si>
  <si>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</si>
  <si>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</si>
  <si>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</si>
  <si>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</si>
  <si>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</si>
  <si>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</si>
  <si>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</si>
  <si>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</si>
  <si>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</si>
  <si>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</si>
  <si>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</si>
  <si>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</si>
  <si>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</si>
  <si>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</si>
  <si>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</si>
  <si>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</si>
  <si>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</si>
  <si>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</si>
  <si>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</si>
  <si>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</si>
  <si>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</si>
  <si>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</si>
  <si>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</si>
  <si>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</si>
  <si>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</si>
  <si>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</si>
  <si>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</si>
  <si>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</si>
  <si>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</si>
  <si>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</si>
  <si>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</si>
  <si>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</si>
  <si>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</si>
  <si>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</si>
  <si>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</si>
  <si>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</si>
  <si>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</si>
  <si>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</si>
  <si>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</si>
  <si>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</si>
  <si>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</si>
  <si>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</si>
  <si>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</si>
  <si>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</si>
  <si>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</si>
  <si>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</si>
  <si>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</si>
  <si>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</si>
  <si>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</si>
  <si>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</si>
  <si>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</si>
  <si>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</si>
  <si>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</si>
  <si>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</si>
  <si>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</si>
  <si>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</si>
  <si>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</si>
  <si>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</si>
  <si>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</si>
  <si>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</si>
  <si>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</si>
  <si>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</si>
  <si>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</si>
  <si>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</si>
  <si>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</si>
  <si>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</si>
  <si>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</si>
  <si>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</si>
  <si>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</si>
  <si>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</si>
  <si>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</si>
  <si>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</si>
  <si>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</si>
  <si>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</si>
  <si>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</si>
  <si>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</si>
  <si>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</si>
  <si>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</si>
  <si>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</si>
  <si>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</si>
  <si>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</si>
  <si>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</si>
  <si>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</si>
  <si>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</si>
  <si>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</si>
  <si>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</si>
  <si>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</si>
  <si>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</si>
  <si>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</si>
  <si>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</si>
  <si>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</si>
  <si>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</si>
  <si>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</si>
  <si>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</si>
  <si>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</si>
  <si>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</si>
  <si>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</si>
  <si>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</si>
  <si>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</si>
  <si>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</si>
  <si>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</si>
  <si>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</si>
  <si>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</si>
  <si>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</si>
  <si>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</si>
  <si>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</si>
  <si>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</si>
  <si>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</si>
  <si>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</si>
  <si>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</si>
  <si>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</si>
  <si>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</si>
  <si>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</si>
  <si>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</si>
  <si>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</si>
  <si>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</si>
  <si>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</si>
  <si>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</si>
  <si>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</si>
  <si>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</si>
  <si>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</si>
  <si>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</si>
  <si>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</si>
  <si>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</si>
  <si>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</si>
  <si>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</si>
  <si>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</si>
  <si>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</si>
  <si>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</si>
  <si>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</si>
  <si>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</si>
  <si>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</si>
  <si>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</si>
  <si>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</si>
  <si>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</si>
  <si>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</si>
  <si>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</si>
  <si>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</si>
  <si>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</si>
  <si>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</si>
  <si>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</si>
  <si>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</si>
  <si>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</si>
  <si>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</si>
  <si>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</si>
  <si>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</si>
  <si>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</si>
  <si>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</si>
  <si>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</si>
  <si>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</si>
  <si>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</si>
  <si>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</si>
  <si>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</si>
  <si>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</si>
  <si>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</si>
  <si>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</si>
  <si>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</si>
  <si>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</si>
  <si>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</si>
  <si>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</si>
  <si>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</si>
  <si>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</si>
  <si>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</si>
  <si>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</si>
  <si>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</si>
  <si>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</si>
  <si>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</si>
  <si>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</si>
  <si>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</si>
  <si>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</si>
  <si>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</si>
  <si>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</si>
  <si>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</si>
  <si>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</si>
  <si>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</si>
  <si>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</si>
  <si>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</si>
  <si>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</si>
  <si>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</si>
  <si>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</si>
  <si>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</si>
  <si>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</si>
  <si>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</si>
  <si>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</si>
  <si>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</si>
  <si>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</si>
  <si>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</si>
  <si>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</si>
  <si>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</si>
  <si>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</si>
  <si>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</si>
  <si>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</si>
  <si>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</si>
  <si>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</si>
  <si>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</si>
  <si>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</si>
  <si>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</si>
  <si>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</si>
  <si>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</si>
  <si>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</si>
  <si>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</si>
  <si>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</si>
  <si>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</si>
  <si>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</si>
  <si>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</si>
  <si>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</si>
  <si>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</si>
  <si>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</si>
  <si>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</si>
  <si>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</si>
  <si>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</si>
  <si>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</si>
  <si>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</si>
  <si>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</si>
  <si>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</si>
  <si>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</si>
  <si>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</si>
  <si>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</si>
  <si>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</si>
  <si>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</si>
  <si>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</si>
  <si>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</si>
  <si>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</si>
  <si>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</si>
  <si>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</si>
  <si>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</si>
  <si>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</si>
  <si>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</si>
  <si>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</si>
  <si>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</si>
  <si>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</si>
  <si>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</si>
  <si>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</si>
  <si>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</si>
  <si>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</si>
  <si>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</si>
  <si>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</si>
  <si>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</si>
  <si>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</si>
  <si>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</si>
  <si>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</si>
  <si>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</si>
  <si>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</si>
  <si>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</si>
  <si>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</si>
  <si>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</si>
  <si>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</si>
  <si>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</si>
  <si>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</si>
  <si>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</si>
  <si>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</si>
  <si>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</si>
  <si>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</si>
  <si>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</si>
  <si>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</si>
  <si>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</si>
  <si>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</si>
  <si>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</si>
  <si>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</si>
  <si>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</si>
  <si>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</si>
  <si>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</si>
  <si>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</si>
  <si>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</si>
  <si>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</si>
  <si>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</si>
  <si>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</si>
  <si>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</si>
  <si>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</si>
  <si>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</si>
  <si>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</si>
  <si>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</si>
  <si>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</si>
  <si>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</si>
  <si>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</si>
  <si>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</si>
  <si>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</si>
  <si>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</si>
  <si>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</si>
  <si>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</si>
  <si>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</si>
  <si>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</si>
  <si>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</si>
  <si>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</si>
  <si>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</si>
  <si>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</si>
  <si>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</si>
  <si>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</si>
  <si>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</si>
  <si>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</si>
  <si>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</si>
  <si>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</si>
  <si>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</si>
  <si>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</si>
  <si>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</si>
  <si>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</si>
  <si>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</si>
  <si>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</si>
  <si>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</si>
  <si>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</si>
  <si>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</si>
  <si>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</si>
  <si>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</si>
  <si>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</si>
  <si>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</si>
  <si>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</si>
  <si>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</si>
  <si>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</si>
  <si>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</si>
  <si>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</si>
  <si>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</si>
  <si>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</si>
  <si>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</si>
  <si>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</si>
  <si>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</si>
  <si>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</si>
  <si>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</si>
  <si>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</si>
  <si>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</si>
  <si>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</si>
  <si>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</si>
  <si>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</si>
  <si>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</si>
  <si>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</si>
  <si>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</si>
  <si>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</si>
  <si>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</si>
  <si>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</si>
  <si>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</si>
  <si>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</si>
  <si>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</si>
  <si>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</si>
  <si>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</si>
  <si>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</si>
  <si>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</si>
  <si>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</si>
  <si>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</si>
  <si>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</si>
  <si>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</si>
  <si>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</si>
  <si>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</si>
  <si>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</si>
  <si>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</si>
  <si>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</si>
  <si>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</si>
  <si>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</si>
  <si>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</si>
  <si>
    <t xml:space="preserve">DIVISIÓN DE COOPERACIÓN INTERNACIONAL </t>
  </si>
  <si>
    <t xml:space="preserve">       CONCEPTO PAGO SUELDO 000018 - EMPLEADOS TEMPORALES CORRESPONDIENTE AL MES DE MAYO 2025</t>
  </si>
  <si>
    <t>NANCY YOCASTA SANTANA SÁNCHEZ</t>
  </si>
  <si>
    <t>MARÍA MAGDALENA HERNÁNDEZ HERNÁNDEZ</t>
  </si>
  <si>
    <t>ANDRÉS HERNÁNDEZ REINOSO</t>
  </si>
  <si>
    <t>NIEMIA LANTIGUA FERNÁNDEZ</t>
  </si>
  <si>
    <t>CARMEN PATRICIA RODRÍGUEZ SUERO</t>
  </si>
  <si>
    <t>ROSA MARGARITA GONZÁLEZ ENCARNACIÓN</t>
  </si>
  <si>
    <t>DINO CÉSAR RODRÍGUEZ</t>
  </si>
  <si>
    <t>DAVID ESTEBAN MEDRANO AGUILÓ</t>
  </si>
  <si>
    <t>JULIO CÉSAR REFAEL CHECO GÓMEZ</t>
  </si>
  <si>
    <t>DIOGENES LÓPEZ CUSTODIA</t>
  </si>
  <si>
    <t>JOSÉ ENRIQUE FORTUNA QUIÑONEZ</t>
  </si>
  <si>
    <t>LEONARDO ALBERTO POCKELS DÍAZ</t>
  </si>
  <si>
    <t>FLOR MARÍA LIMA RODRÍGUEZ</t>
  </si>
  <si>
    <t>CLAUDIA DEL CARMEN GERMOSO NÚÑEZ</t>
  </si>
  <si>
    <t>REMY LUCIANO BRETÓN</t>
  </si>
  <si>
    <t>FANNY MARIEL RAMOS GÓMEZ</t>
  </si>
  <si>
    <t>MIGUEL DE JESÚS DÍAZ PAREDES</t>
  </si>
  <si>
    <t>MARÍA ELAINE GALVÁN ADAMES</t>
  </si>
  <si>
    <t>ÓSCAR REYES SUERO</t>
  </si>
  <si>
    <t>ARISMILY MASSIEL RODRÍGUEZ REGALADO</t>
  </si>
  <si>
    <t>FRANCIS ALEXANDER RODRÍGUEZ REGALADO</t>
  </si>
  <si>
    <t>NITIDA ISMELKA SÁNCHEZ MARTÍNEZ</t>
  </si>
  <si>
    <t>URI ROLANDO RODRÍGUEZ ALBA</t>
  </si>
  <si>
    <t>MIGUEL LÓPEZ CUEVAS</t>
  </si>
  <si>
    <t>CÁNDIDO ERNESTO POLANCO GRANT</t>
  </si>
  <si>
    <t>DELKA ELIANA ESPINAL DE LEÓN</t>
  </si>
  <si>
    <t>ÁNGEL MERCEDES CONCEPCIÓN</t>
  </si>
  <si>
    <t>ORIBER JOSÉ GÓMEZ LÓPEZ</t>
  </si>
  <si>
    <t>SAMUEL ANTONIO JIMÉNEZ PICHARDO</t>
  </si>
  <si>
    <t>CARMEN DIONNIS MARTÍNEZ CASTILLO</t>
  </si>
  <si>
    <t>RAISA ALEXANDRA MARTÍNEZ SANTANA</t>
  </si>
  <si>
    <t>MARIAN JOSELYN VARGAS HERNÁNDEZ</t>
  </si>
  <si>
    <t>CLARISSA ALTAGRACIA CAPELLÁN ORTEGA</t>
  </si>
  <si>
    <t>ELVIN ANTONIO DUVAL SOLER</t>
  </si>
  <si>
    <t>JHONNY GREGORIO OLIVERO GARCÍA</t>
  </si>
  <si>
    <t>CARLOS ANTONIO ALCALÁ FRANCISCO</t>
  </si>
  <si>
    <t>JENIFFER MILAGROS SUÁREZ ALMONTE</t>
  </si>
  <si>
    <t>ROBERT MICHAEL GÓMEZ HERNÁNDEZ</t>
  </si>
  <si>
    <t>DESCARTES BATISTA FELIZ</t>
  </si>
  <si>
    <t>EDGAR ARIEL FELIZ JIMÉNEZ</t>
  </si>
  <si>
    <t>ANIELKA LÓPEZ INFANTE</t>
  </si>
  <si>
    <t>MALTVIA ABIGAIL MERCEDES ADAMES</t>
  </si>
  <si>
    <t>DANIEL PÉREZ VALDEZ</t>
  </si>
  <si>
    <t>KEILAN FRANCISCO DURÁN</t>
  </si>
  <si>
    <t>GABRIEL GONZÁLEZ PAYANO</t>
  </si>
  <si>
    <t>JOSÉ ALFONSO HO MARTÍNEZ</t>
  </si>
  <si>
    <t>EURÍPIDES ANTONIO DE JESÚS LÓPEZ</t>
  </si>
  <si>
    <t>JAIME TOMÁS MARTÍNEZ RODRÍGUEZ</t>
  </si>
  <si>
    <t>ERIEL EZEQUIEL REYES SAVIÑÓN</t>
  </si>
  <si>
    <t>NÉSTOR DAVID ALCALÁ OJEDA</t>
  </si>
  <si>
    <t>JESÚS SEVERINO</t>
  </si>
  <si>
    <t>CONCEPTO PAGO SUELDO 000007 - PERSONAL DE VIGILANCIA CORRESPONDIENTE AL MES DE MAYO 2025</t>
  </si>
  <si>
    <t>AMADO YUNIOR SÁNCHEZ FORTUNA</t>
  </si>
  <si>
    <t>ADRIÁN ALEXANDER SUAZO MARTÍR</t>
  </si>
  <si>
    <t>JOSÉ ALBERTO MORETA FLORENTINO</t>
  </si>
  <si>
    <t>NATHANAEL ARIAS MEJÍA</t>
  </si>
  <si>
    <t>JOSÉ LUIS BAUTISTA DURÁN</t>
  </si>
  <si>
    <t xml:space="preserve">SECCIÓN DE MAYORDOMIA </t>
  </si>
  <si>
    <t>TÉCNICO DE PROGRAMACIÓN</t>
  </si>
  <si>
    <t xml:space="preserve">TÉCNICO MANEJO DE DRONES </t>
  </si>
  <si>
    <t xml:space="preserve">TÉCNICO DE INSTRUMENTACIÓN DE ESTRUCTURA </t>
  </si>
  <si>
    <t>CONCEPTO PAGO SUELDO 150-18 - INTERINATO CORRESPONDIENTE AL MES DE MAYO 2025</t>
  </si>
  <si>
    <t>CONCEPTO PAGO SUELDO 120-01- SUPLENCIA CORRESPONDIENTE AL MES DE MAYO 2025</t>
  </si>
  <si>
    <t>JOSÉ FRANCISCO CORDERO ARIAS</t>
  </si>
  <si>
    <t>JUDITH VALERA BELTRÁN</t>
  </si>
  <si>
    <t>CRISTIAN FERNANDO PÉREZ ESPINAL</t>
  </si>
  <si>
    <t>CANDY ROCÍO MORFA PAULINO</t>
  </si>
  <si>
    <t>CONCEPTO PAGO SUELDO 000018 - FIJOS CORRESPONDIENTE AL MES DE MAYO 2025</t>
  </si>
  <si>
    <t>LEONARDO DE JESÚS REYES MADERA</t>
  </si>
  <si>
    <t>JOSÉ SALVADOR VELÁZQUEZ FERNANDEZ</t>
  </si>
  <si>
    <t>PETRA ALCÁNTARA CUEVAS</t>
  </si>
  <si>
    <t>JOSE RAMÓN SANTANA RAMÍREZ</t>
  </si>
  <si>
    <t>CÉSAR NUÑEZ LUNA</t>
  </si>
  <si>
    <t xml:space="preserve">ARICELYS PÉREZ </t>
  </si>
  <si>
    <t xml:space="preserve">JESÚS MANUEL LAHOZ AMARANTE </t>
  </si>
  <si>
    <t>PASCUAL DÍAZ</t>
  </si>
  <si>
    <t>JOHANNY MINORIS HERNÁNDEZ MORALES</t>
  </si>
  <si>
    <t xml:space="preserve">ROCÍO DEL ALBA MERCEDES SUERO </t>
  </si>
  <si>
    <t>ESTHER DEL CARMEN CÁCERES DE MEJÍA</t>
  </si>
  <si>
    <t>ÁNGEL LUÍS GERMÁN ANICASIO</t>
  </si>
  <si>
    <t>LINET CABRERA DÍAZ</t>
  </si>
  <si>
    <t>LEÓN ARAMIS JIMÉNEZ GONZÁLEZ</t>
  </si>
  <si>
    <t>JULIO DÍAZ RODRÍGUEZ</t>
  </si>
  <si>
    <t xml:space="preserve">JOSÉ DE LEÓN </t>
  </si>
  <si>
    <t>JULIO CÉSAR VASQUEZ</t>
  </si>
  <si>
    <t>JOSÉ IGNACIO MARTÍNEZ</t>
  </si>
  <si>
    <t xml:space="preserve">FREDDY RAMÓN CELESTINO PERALTA </t>
  </si>
  <si>
    <t>JUAN BERNABÉ DE JESÚS RODRIGUEZ ORTIZ</t>
  </si>
  <si>
    <t>SECCIÓN DE MAYORDOMÍA</t>
  </si>
  <si>
    <t xml:space="preserve">NORMA DÍAZ LEBRÓN                                        </t>
  </si>
  <si>
    <t xml:space="preserve">LUZ ÁNGELA OZUNA </t>
  </si>
  <si>
    <t>MARÍA LUISA LUNA</t>
  </si>
  <si>
    <t xml:space="preserve">YBESI SERRANO FÉLIZ </t>
  </si>
  <si>
    <t xml:space="preserve">MARÍA BOCIO ENCARNACIÓN </t>
  </si>
  <si>
    <t xml:space="preserve">DAMIANA GUZMÁN VARGAS </t>
  </si>
  <si>
    <t>BÁRBARA PAYANO SORIANO</t>
  </si>
  <si>
    <t>TÉCNICO DE CONTABILIDAD</t>
  </si>
  <si>
    <t>LUZ DEL ALBA MARTÍNEZ CAMPAÑA</t>
  </si>
  <si>
    <t>TÉCNICO DE COMPRAS Y CONTRATACIONES</t>
  </si>
  <si>
    <t>FÁTIMA MARCELINA ALMONTE ESTRELLA</t>
  </si>
  <si>
    <t xml:space="preserve">CONTADOR </t>
  </si>
  <si>
    <t xml:space="preserve">
FAUSTO ALBERTO ESTÉVEZ ROJAS</t>
  </si>
  <si>
    <t>SKARLEM RODRÍGUEZ BRITO</t>
  </si>
  <si>
    <t xml:space="preserve">ESTHERLIANNY ALMONTE VALDÉZ </t>
  </si>
  <si>
    <t>DIVISIÓN DE FORMULACIÓN, MONITOREO Y EVALUACIÓN DE PLANES PROGRAMAS Y PROYECTOS</t>
  </si>
  <si>
    <t>DEPARTAMENTO DE TECNOLOGÍA DE INFORMACIÓN DE COMUNICACIÓN</t>
  </si>
  <si>
    <t>SOPORTE TÉCNICO INFORMÁTICO</t>
  </si>
  <si>
    <t>DISEÑADOR GRÁFICO</t>
  </si>
  <si>
    <t>CLARA CLEIDER MONTERO GÓMEZ</t>
  </si>
  <si>
    <t>PEDRO IVÁN MÁRQUEZ MERCERÓN</t>
  </si>
  <si>
    <t>DIRECTOR CIENTÍFICO SISMORRESISTE</t>
  </si>
  <si>
    <t>RAÚL SOSA CRUZ</t>
  </si>
  <si>
    <t>CLAUDIA MICHELLE DE LAS MERCEDES DEVEA</t>
  </si>
  <si>
    <t>HILARY PATRICIA SÁNCHEZ SÁNCHEZ</t>
  </si>
  <si>
    <t>ALEXANDER MÉNDEZ PINEDA</t>
  </si>
  <si>
    <t>DEPARTAMENTO DE EVALUACIÓN Y DISEÑO ARQUITECTÓNICO</t>
  </si>
  <si>
    <t>CEXNIA MARÍA BUENO ORTEGA</t>
  </si>
  <si>
    <t>HENRY BELTRÁN DE PAULA</t>
  </si>
  <si>
    <t xml:space="preserve">ENRIQUE ADALBERTO HERNÁNDEZ CASTILLO </t>
  </si>
  <si>
    <t>ARQUITECTA I</t>
  </si>
  <si>
    <t>HÉCTOR ANTONIO CEDEÑO ALMONTE</t>
  </si>
  <si>
    <t>SAÚL OTTONIEL PÉREZ RAMÍREZ</t>
  </si>
  <si>
    <t>WILLIE MANUEL FÉLIX</t>
  </si>
  <si>
    <t>WILSON JOSÉ BELIARD PÉREZ</t>
  </si>
  <si>
    <t xml:space="preserve">JAIRO SÁNCHEZ BELÉN
</t>
  </si>
  <si>
    <t xml:space="preserve">ISAAC JIMÉNEZ DÍAZ </t>
  </si>
  <si>
    <t>MARIEL TERESA RINCÓN BOCK</t>
  </si>
  <si>
    <t>SAMUEL ALEJANDRO RICHARDS FERNÁNDEZ</t>
  </si>
  <si>
    <t>YAHIR DE JESÚS GUILLÉN SANTANA</t>
  </si>
  <si>
    <t>ENC. DELEGACIÓN REGIONAL NORTE</t>
  </si>
  <si>
    <t>FLAVIO ENRIQUE GARCÍA PÉREZ</t>
  </si>
  <si>
    <t>ENC. DELEGACIÓN REGIONAL ESTE</t>
  </si>
  <si>
    <t>MARISOL MIRANDA LÓPEZ</t>
  </si>
  <si>
    <t>KENIA MARÍA MARTINEZ</t>
  </si>
  <si>
    <t>ALEJANDRINA RUIZ FÉLIZ</t>
  </si>
  <si>
    <t>ESTRELLA COVADONGA RODRÍGUEZ DÍAZ</t>
  </si>
  <si>
    <t>SMARLYN DESIRÉE FERMÍN CASTRO</t>
  </si>
  <si>
    <t>LAURY ESTHER GUEVARA RAMÍREZ</t>
  </si>
  <si>
    <t>RAULÍN ARIEL VARGAS ROGRÍGUEZ</t>
  </si>
  <si>
    <t>VÍCTOR MANUEL OZUNA MATOS</t>
  </si>
  <si>
    <t xml:space="preserve">LEONARDO DE JESÚS FERNANDEZ PEÑALO </t>
  </si>
  <si>
    <t xml:space="preserve">FRANCISCO JOSÉ CASTILLO ROSARIO </t>
  </si>
  <si>
    <t xml:space="preserve">LOURDES ELENA </t>
  </si>
  <si>
    <t>LOURDES YLEANA GOMEZ MARTÍNEZ</t>
  </si>
  <si>
    <t>VERÓNICA ALTAGRACIA CABRERA MENDOZA</t>
  </si>
  <si>
    <t xml:space="preserve">JUANA CASTILLO BÁEZ </t>
  </si>
  <si>
    <t>RÓMULO DE OLEO</t>
  </si>
  <si>
    <t xml:space="preserve">ONÉXIMO RUBIO FÉLIZ </t>
  </si>
  <si>
    <t>PEDRO PABLO PÉREZ</t>
  </si>
  <si>
    <t>HANNLET RAFAEL GARCÍA SUERO</t>
  </si>
  <si>
    <t xml:space="preserve">JUAN ELÍAS HERRERA RAMIREZ </t>
  </si>
  <si>
    <t xml:space="preserve">ADRIÁN ARTURO SILVERIO GÓMEZ </t>
  </si>
  <si>
    <t xml:space="preserve">AMAURY CASTILLO RODRÍGUEZ </t>
  </si>
  <si>
    <t xml:space="preserve">FRANCISCO ENGELS JAVIER GALUTÉN </t>
  </si>
  <si>
    <t>NÉSTOR ANDRÉS TIRADO DÍAZ</t>
  </si>
  <si>
    <t xml:space="preserve">OFICINA DE LIBRE ACCESO A LA INFORMACIÓN </t>
  </si>
  <si>
    <t>CONCEPTO PAGO SUELDO 000005- TRAMITE DE PENSIÓN CORRESPONDIENTE AL MES DE MAYO 2025</t>
  </si>
  <si>
    <t xml:space="preserve">ARQUITECTA </t>
  </si>
  <si>
    <t>IVÁN RADHAMÉS ASENCIO FADUL</t>
  </si>
  <si>
    <t>DELEGACIÓN REGIONAL NORTE</t>
  </si>
  <si>
    <t>DELEGACIÓN REGIONAL SUR</t>
  </si>
  <si>
    <t>DELEGACIÓN REGIONAL ESTE</t>
  </si>
  <si>
    <t xml:space="preserve">DEPARTAMENTO DELEGACIÓN REGIONAL  NORTE SANTIAGO </t>
  </si>
  <si>
    <t xml:space="preserve">DEPARTAMENTO DELEGACIÓN REGIONAL ESTE  LA ROMANA </t>
  </si>
  <si>
    <t xml:space="preserve">DEPARTAMENTO DELEGACIÓN REGIONAL NORTE  PUERTO PLATA </t>
  </si>
  <si>
    <t xml:space="preserve">DEPARTAMENTO DELEGACIÓN REGIONAL SUR BARAHONA </t>
  </si>
  <si>
    <t xml:space="preserve">ENC. DIVISIÓN DE RECLUTAMIENTO, SELECCIÓN Y CAPACITACIÓN DE PERSONAL </t>
  </si>
  <si>
    <t xml:space="preserve">DIVISIÓN DE RECLUTAMIENTO, SELECCIÓN Y CAPACITACIÓN DE PERSONAL </t>
  </si>
  <si>
    <t xml:space="preserve">                Enc. División Registro y Control de  Nómina</t>
  </si>
  <si>
    <t>CONCEPTO PAGO SUELDO 000018 - FIJOS CORRESPONDIENTE AL MES DE JUNIO 2025</t>
  </si>
  <si>
    <t xml:space="preserve">EDDY REYES DE LA ROSA </t>
  </si>
  <si>
    <t xml:space="preserve">       CONCEPTO PAGO SUELDO 000018 - EMPLEADOS TEMPORALES CORRESPONDIENTE AL MES DE JUNIO 2025</t>
  </si>
  <si>
    <t xml:space="preserve">ANALISTA DE COMPRAS </t>
  </si>
  <si>
    <t xml:space="preserve">CLARA CLEIDER MONTERO GÓMEZ </t>
  </si>
  <si>
    <t xml:space="preserve">SOPORTE TÉCNICO </t>
  </si>
  <si>
    <t xml:space="preserve">ZORAIDA DISLA MORALES </t>
  </si>
  <si>
    <t xml:space="preserve">ENCARGADA DEPARTAMENTO DE EVALUACIÓN Y DISEÑO ARQUITECTONICO </t>
  </si>
  <si>
    <t xml:space="preserve">MARIEL TERESA RINCON BOCK </t>
  </si>
  <si>
    <t xml:space="preserve">ENC. DEPTO. DE INSTRUMENTACIÓN Y MONITOREO </t>
  </si>
  <si>
    <t>CONCEPTO PAGO SUELDO 150-18 - INTERINATO CORRESPONDIENTE AL MES DE JUNIO 2025</t>
  </si>
  <si>
    <t>CONCEPTO PAGO SUELDO 120-01- SUPLENCIA CORRESPONDIENTE AL MES DE JUNIO 2025</t>
  </si>
  <si>
    <t>CONCEPTO PAGO SUELDO 000005- TRAMITE DE PENSIÓN CORRESPONDIENTE AL MES DE JUNIO 2025</t>
  </si>
  <si>
    <t>CONCEPTO PAGO SUELDO 000007 - PERSONAL DE VIGILANCIA CORRESPONDIENTE AL MES DE JUNIO 2025</t>
  </si>
  <si>
    <t xml:space="preserve">DEPARTAMENTO DELEGACIONES REGIONALES </t>
  </si>
  <si>
    <t>DELEGACIÓN REGIONAL NORTE SANTIAGO</t>
  </si>
  <si>
    <t xml:space="preserve">DELEGACIÓN REGIONAL ESTE PUERTO PLATA </t>
  </si>
  <si>
    <t>DELEGACIÓN REGIONAL SUR BARAHONA</t>
  </si>
  <si>
    <t xml:space="preserve">PEDRO PABLO  ROSA PIERRE </t>
  </si>
  <si>
    <t xml:space="preserve">RAYMOND ELIZARDO ESPINAL SEGURA </t>
  </si>
  <si>
    <t xml:space="preserve">STARLING JAVIER ARACENAS ROJAS </t>
  </si>
  <si>
    <t xml:space="preserve">SUBTOTAL </t>
  </si>
  <si>
    <t>CONCEPTO PAGO SUELDO 000018 - FIJOS CORRESPONDIENTE AL MES DE JULIO 2025</t>
  </si>
  <si>
    <t xml:space="preserve">       CONCEPTO PAGO SUELDO 000018 - EMPLEADOS TEMPORALES CORRESPONDIENTE AL MES DE JULIO 2025</t>
  </si>
  <si>
    <t>CONCEPTO PAGO SUELDO 150-18 - INTERINATO CORRESPONDIENTE AL MES DE JULIO 2025</t>
  </si>
  <si>
    <t>CONCEPTO PAGO SUELDO 120-01- SUPLENCIA CORRESPONDIENTE AL MES DE JULIO 2025</t>
  </si>
  <si>
    <t xml:space="preserve">INGENIERA CIVIL </t>
  </si>
  <si>
    <t xml:space="preserve">ARQUITECTO </t>
  </si>
  <si>
    <t>DEPARTAMENTO DELEGACIÓN REGIONAL ESTE (SAN PEDRO DE MACORÍS)</t>
  </si>
  <si>
    <t xml:space="preserve">DEPARTAMENTO DELEGACIÓN REGIONAL NORTE ( PUERTO PLATA) </t>
  </si>
  <si>
    <t xml:space="preserve">DEPARTAMENTO DELEGACIÓN REGIONAL SUR (BARAHONA) </t>
  </si>
  <si>
    <t>FOTÓGRAFO</t>
  </si>
  <si>
    <t>SUPERVISOR DE MAYORDOMÍA</t>
  </si>
  <si>
    <t xml:space="preserve">HECTOR FELIZ FELIZ </t>
  </si>
  <si>
    <t>DANIEL AGRAMONTE PANIAGUA</t>
  </si>
  <si>
    <t>YANNY ESTHER CABRAL DE LAHOZ</t>
  </si>
  <si>
    <t>ENC. DE LA DELEGACIÓN NORTE</t>
  </si>
  <si>
    <t>SECCIÓN DE ATENCIÓN AL USUARIO</t>
  </si>
  <si>
    <t>OFICIAL DE ATENCIÓN AL USUARIO</t>
  </si>
  <si>
    <t>YULISSA MERCEDES ALMONTE ALMONTE</t>
  </si>
  <si>
    <t>GREGORY MIGUEL PEQUERO PEQUERO</t>
  </si>
  <si>
    <t>ELVI DE JESÚS CHECO GÓMEZ</t>
  </si>
  <si>
    <t>DELEGACIÓN REGIONAL NORTE (SANTIAGO)</t>
  </si>
  <si>
    <t>DELEGACIÓN REGIONAL ESTE (PUERTO PLATA)</t>
  </si>
  <si>
    <t>DELEGACIÓN REGIONAL SUR (BARAHONA)</t>
  </si>
  <si>
    <t xml:space="preserve">DEPARTAMENTO DE COMUNICACIONES </t>
  </si>
  <si>
    <t>FRANCIS ALEXANDER RODRÍGUEZ REYES</t>
  </si>
  <si>
    <t>ANA ANYELINA LOPEZ SANTOS</t>
  </si>
  <si>
    <t>ENC. DEPARTAMENTO DE COMUNICACIÓN</t>
  </si>
  <si>
    <t xml:space="preserve">TOMAS ELÍAS CONCEPCIÓN </t>
  </si>
  <si>
    <t xml:space="preserve">RAYLIN MORDAN ABAD </t>
  </si>
  <si>
    <t>FRANKLIN GREGORIO VALDEZ</t>
  </si>
  <si>
    <t>ELIZANDRO RAYMOND ESPINAL SEGURA</t>
  </si>
  <si>
    <t>WANDOL AMADOR</t>
  </si>
  <si>
    <t>AMBIORYS REYES SÁNCHEZ</t>
  </si>
  <si>
    <t>ANDRÉS JULIO MATEO MATEO</t>
  </si>
  <si>
    <t xml:space="preserve">PEDRO PABLO ROSA PIERRE </t>
  </si>
  <si>
    <t>CONCEPTO PAGO SUELDO 000007 - PERSONAL DE VIGILANCIA CORRESPONDIENTE AL MES DE JULIO 2025</t>
  </si>
  <si>
    <t xml:space="preserve">DEPARTAMENTO DELEGACIÓN REGIONAL ESTE (SAN PEDRO DE MACORÍS) </t>
  </si>
  <si>
    <t>CONCEPTO PAGO SUELDO 000018 - FIJOS CORRESPONDIENTE AL MES DE AGOSTO 2025</t>
  </si>
  <si>
    <t>SUB DIRECTORA</t>
  </si>
  <si>
    <t>EDWIN JOSÉ GARCIA</t>
  </si>
  <si>
    <t>DAVID ENRIQUE ALCANTARA FELIZ</t>
  </si>
  <si>
    <t>.</t>
  </si>
  <si>
    <t>CONCEPTO PAGO SUELDO 150-18 - INTERINATO CORRESPONDIENTE AL MES DE AGOSTO 2025</t>
  </si>
  <si>
    <t>CONCEPTO PAGO SUELDO 120-01- SUPLENCIA CORRESPONDIENTE AL MES DE AGOSTO 2025</t>
  </si>
  <si>
    <t>CONCEPTO PAGO SUELDO 000007 - PERSONAL DE VIGILANCIA CORRESPONDIENTE AL MES DE AGOSTO 2025</t>
  </si>
  <si>
    <t xml:space="preserve">   Enc. División Registro y Control de Nómina</t>
  </si>
  <si>
    <t xml:space="preserve">       CONCEPTO PAGO SUELDO 000018 - EMPLEADOS TEMPORALES CORRESPONDIENTE AL MES DE AGOSTO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</si>
</sst>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.00_);_(* \(#,##0.00\);_(* \-??_);_(@_)"/>
    <numFmt numFmtId="165" formatCode="_([$$-1C0A]* #,##0.00_);_([$$-1C0A]* \(#,##0.00\);_([$$-1C0A]* &quot;-&quot;??_);_(@_)"/>
    <numFmt numFmtId="166" formatCode="dd/mm/yyyy;@"/>
  </numFmts>
  <fonts count="61" x14ac:knownFonts="1"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4"/>
      <color indexed="8"/>
      <name val="Calibri"/>
      <family val="2"/>
    </font>
    <font>
      <b/>
      <sz val="14"/>
      <color rgb="FF000000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</fills>
  <borders count="99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5">
    <xf numFmtId="0" fontId="0" fillId="0" borderId="0"/>
    <xf numFmtId="164" fontId="11" fillId="0" borderId="0" applyFill="0" applyBorder="0" applyAlignment="0" applyProtection="0"/>
    <xf numFmtId="164" fontId="11" fillId="0" borderId="0" applyFill="0" applyBorder="0" applyAlignment="0" applyProtection="0"/>
    <xf numFmtId="44" fontId="2" fillId="0" borderId="0" applyFill="0" applyBorder="0" applyAlignment="0" applyProtection="0"/>
    <xf numFmtId="0" fontId="11" fillId="0" borderId="0"/>
  </cellStyleXfs>
  <cellXfs count="1716">
    <xf numFmtId="0" fontId="0" fillId="0" borderId="0" xfId="0"/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3" fillId="2" borderId="1" xfId="0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/>
    </xf>
    <xf numFmtId="0" fontId="3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3" fillId="0" borderId="0" xfId="0" applyFont="1" applyAlignment="1">
      <alignment horizontal="center"/>
    </xf>
    <xf numFmtId="0" fontId="0" fillId="0" borderId="0" xfId="0" applyAlignment="1">
      <alignment horizontal="center"/>
    </xf>
    <xf numFmtId="14" fontId="0" fillId="0" borderId="4" xfId="0" applyNumberFormat="1" applyBorder="1" applyAlignment="1">
      <alignment horizontal="left"/>
    </xf>
    <xf numFmtId="14" fontId="0" fillId="0" borderId="4" xfId="0" applyNumberFormat="1" applyBorder="1" applyAlignment="1">
      <alignment horizontal="center"/>
    </xf>
    <xf numFmtId="14" fontId="0" fillId="0" borderId="7" xfId="0" applyNumberFormat="1" applyBorder="1" applyAlignment="1">
      <alignment horizontal="left"/>
    </xf>
    <xf numFmtId="14" fontId="0" fillId="0" borderId="7" xfId="0" applyNumberFormat="1" applyBorder="1" applyAlignment="1">
      <alignment horizontal="center"/>
    </xf>
    <xf numFmtId="0" fontId="0" fillId="0" borderId="12" xfId="0" applyBorder="1"/>
    <xf numFmtId="14" fontId="0" fillId="0" borderId="12" xfId="0" applyNumberFormat="1" applyBorder="1" applyAlignment="1">
      <alignment horizontal="left"/>
    </xf>
    <xf numFmtId="1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5" fillId="0" borderId="14" xfId="0" applyFont="1" applyBorder="1" applyAlignment="1">
      <alignment horizontal="center"/>
    </xf>
    <xf numFmtId="0" fontId="3" fillId="2" borderId="15" xfId="0" applyFont="1" applyFill="1" applyBorder="1" applyAlignment="1">
      <alignment horizontal="center"/>
    </xf>
    <xf numFmtId="0" fontId="3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3" fillId="2" borderId="21" xfId="0" applyNumberFormat="1" applyFont="1" applyFill="1" applyBorder="1"/>
    <xf numFmtId="4" fontId="3" fillId="2" borderId="16" xfId="0" applyNumberFormat="1" applyFont="1" applyFill="1" applyBorder="1"/>
    <xf numFmtId="4" fontId="0" fillId="0" borderId="0" xfId="0" applyNumberFormat="1"/>
    <xf numFmtId="0" fontId="3" fillId="0" borderId="17" xfId="0" applyFont="1" applyBorder="1"/>
    <xf numFmtId="0" fontId="3" fillId="0" borderId="7" xfId="0" applyFont="1" applyBorder="1"/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3" fillId="2" borderId="16" xfId="0" applyNumberFormat="1" applyFont="1" applyFill="1" applyBorder="1" applyAlignment="1">
      <alignment horizontal="center" vertical="center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4" fontId="0" fillId="0" borderId="18" xfId="0" applyNumberFormat="1" applyBorder="1" applyAlignment="1">
      <alignment horizontal="left"/>
    </xf>
    <xf numFmtId="1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4" fontId="0" fillId="0" borderId="10" xfId="0" applyNumberFormat="1" applyBorder="1" applyAlignment="1">
      <alignment horizontal="left"/>
    </xf>
    <xf numFmtId="1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4" fontId="0" fillId="0" borderId="15" xfId="0" applyNumberFormat="1" applyBorder="1" applyAlignment="1">
      <alignment horizontal="left"/>
    </xf>
    <xf numFmtId="1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3" fillId="0" borderId="0" xfId="0" applyFont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/>
    </xf>
    <xf numFmtId="2" fontId="3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4" fontId="4" fillId="0" borderId="0" xfId="0" applyNumberFormat="1" applyFont="1" applyAlignment="1">
      <alignment horizontal="center"/>
    </xf>
    <xf numFmtId="0" fontId="6" fillId="3" borderId="0" xfId="0" applyFont="1" applyFill="1" applyAlignment="1">
      <alignment horizontal="center" vertical="center" wrapText="1"/>
    </xf>
    <xf numFmtId="4" fontId="3" fillId="3" borderId="0" xfId="0" applyNumberFormat="1" applyFont="1" applyFill="1" applyAlignment="1">
      <alignment horizontal="center" vertical="center"/>
    </xf>
    <xf numFmtId="2" fontId="3" fillId="3" borderId="0" xfId="0" applyNumberFormat="1" applyFont="1" applyFill="1" applyAlignment="1">
      <alignment horizontal="center" vertical="center"/>
    </xf>
    <xf numFmtId="0" fontId="8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15" xfId="0" applyFont="1" applyFill="1" applyBorder="1" applyAlignment="1">
      <alignment horizontal="center"/>
    </xf>
    <xf numFmtId="0" fontId="7" fillId="2" borderId="16" xfId="0" applyFont="1" applyFill="1" applyBorder="1"/>
    <xf numFmtId="0" fontId="9" fillId="0" borderId="0" xfId="0" applyFont="1"/>
    <xf numFmtId="0" fontId="7" fillId="0" borderId="17" xfId="0" applyFont="1" applyBorder="1"/>
    <xf numFmtId="0" fontId="9" fillId="0" borderId="3" xfId="0" applyFont="1" applyBorder="1"/>
    <xf numFmtId="0" fontId="9" fillId="0" borderId="4" xfId="0" applyFont="1" applyBorder="1" applyAlignment="1">
      <alignment horizontal="center"/>
    </xf>
    <xf numFmtId="0" fontId="9" fillId="0" borderId="4" xfId="0" applyFont="1" applyBorder="1"/>
    <xf numFmtId="0" fontId="9" fillId="0" borderId="18" xfId="0" applyFont="1" applyBorder="1" applyAlignment="1">
      <alignment horizontal="center" vertical="center" wrapText="1"/>
    </xf>
    <xf numFmtId="4" fontId="9" fillId="0" borderId="4" xfId="0" applyNumberFormat="1" applyFont="1" applyBorder="1"/>
    <xf numFmtId="2" fontId="9" fillId="0" borderId="4" xfId="0" applyNumberFormat="1" applyFont="1" applyBorder="1"/>
    <xf numFmtId="4" fontId="9" fillId="0" borderId="7" xfId="0" applyNumberFormat="1" applyFont="1" applyBorder="1"/>
    <xf numFmtId="2" fontId="9" fillId="0" borderId="7" xfId="0" applyNumberFormat="1" applyFont="1" applyBorder="1"/>
    <xf numFmtId="0" fontId="7" fillId="0" borderId="7" xfId="0" applyFont="1" applyBorder="1"/>
    <xf numFmtId="0" fontId="9" fillId="0" borderId="7" xfId="0" applyFont="1" applyBorder="1"/>
    <xf numFmtId="4" fontId="9" fillId="0" borderId="21" xfId="0" applyNumberFormat="1" applyFont="1" applyBorder="1"/>
    <xf numFmtId="0" fontId="9" fillId="0" borderId="24" xfId="0" applyFont="1" applyBorder="1"/>
    <xf numFmtId="2" fontId="9" fillId="0" borderId="10" xfId="0" applyNumberFormat="1" applyFont="1" applyBorder="1"/>
    <xf numFmtId="4" fontId="9" fillId="0" borderId="10" xfId="0" applyNumberFormat="1" applyFont="1" applyBorder="1"/>
    <xf numFmtId="0" fontId="9" fillId="0" borderId="20" xfId="0" applyFont="1" applyBorder="1"/>
    <xf numFmtId="0" fontId="9" fillId="0" borderId="10" xfId="0" applyFont="1" applyBorder="1" applyAlignment="1">
      <alignment horizontal="center"/>
    </xf>
    <xf numFmtId="0" fontId="9" fillId="0" borderId="10" xfId="0" applyFont="1" applyBorder="1"/>
    <xf numFmtId="0" fontId="9" fillId="0" borderId="10" xfId="0" applyFont="1" applyBorder="1" applyAlignment="1">
      <alignment horizontal="center" vertical="center" wrapText="1"/>
    </xf>
    <xf numFmtId="0" fontId="7" fillId="2" borderId="0" xfId="0" applyFont="1" applyFill="1" applyAlignment="1">
      <alignment horizontal="center" wrapText="1"/>
    </xf>
    <xf numFmtId="4" fontId="7" fillId="2" borderId="0" xfId="0" applyNumberFormat="1" applyFont="1" applyFill="1" applyAlignment="1">
      <alignment horizontal="right"/>
    </xf>
    <xf numFmtId="2" fontId="7" fillId="2" borderId="0" xfId="0" applyNumberFormat="1" applyFont="1" applyFill="1" applyAlignment="1">
      <alignment horizontal="right"/>
    </xf>
    <xf numFmtId="0" fontId="7" fillId="3" borderId="0" xfId="0" applyFont="1" applyFill="1" applyAlignment="1">
      <alignment horizontal="center" wrapText="1"/>
    </xf>
    <xf numFmtId="4" fontId="7" fillId="3" borderId="0" xfId="0" applyNumberFormat="1" applyFont="1" applyFill="1" applyAlignment="1">
      <alignment horizontal="right"/>
    </xf>
    <xf numFmtId="2" fontId="7" fillId="3" borderId="0" xfId="0" applyNumberFormat="1" applyFont="1" applyFill="1" applyAlignment="1">
      <alignment horizontal="right"/>
    </xf>
    <xf numFmtId="0" fontId="7" fillId="0" borderId="0" xfId="0" applyFont="1" applyAlignment="1">
      <alignment horizontal="center"/>
    </xf>
    <xf numFmtId="0" fontId="7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4" fontId="0" fillId="3" borderId="7" xfId="0" applyNumberFormat="1" applyFill="1" applyBorder="1" applyAlignment="1">
      <alignment horizontal="center"/>
    </xf>
    <xf numFmtId="14" fontId="0" fillId="3" borderId="10" xfId="0" applyNumberFormat="1" applyFill="1" applyBorder="1" applyAlignment="1">
      <alignment horizontal="center"/>
    </xf>
    <xf numFmtId="0" fontId="7" fillId="2" borderId="7" xfId="0" applyFont="1" applyFill="1" applyBorder="1" applyAlignment="1">
      <alignment horizontal="center"/>
    </xf>
    <xf numFmtId="0" fontId="7" fillId="2" borderId="7" xfId="0" applyFont="1" applyFill="1" applyBorder="1"/>
    <xf numFmtId="0" fontId="9" fillId="3" borderId="7" xfId="0" applyFont="1" applyFill="1" applyBorder="1"/>
    <xf numFmtId="0" fontId="9" fillId="0" borderId="7" xfId="0" applyFont="1" applyBorder="1" applyAlignment="1">
      <alignment horizontal="center"/>
    </xf>
    <xf numFmtId="0" fontId="9" fillId="0" borderId="7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left"/>
    </xf>
    <xf numFmtId="0" fontId="10" fillId="3" borderId="7" xfId="0" applyFont="1" applyFill="1" applyBorder="1"/>
    <xf numFmtId="0" fontId="9" fillId="4" borderId="7" xfId="0" applyFont="1" applyFill="1" applyBorder="1"/>
    <xf numFmtId="0" fontId="9" fillId="5" borderId="7" xfId="0" applyFont="1" applyFill="1" applyBorder="1"/>
    <xf numFmtId="0" fontId="3" fillId="0" borderId="0" xfId="0" applyFont="1" applyAlignment="1">
      <alignment horizontal="right"/>
    </xf>
    <xf numFmtId="0" fontId="6" fillId="0" borderId="0" xfId="0" applyFont="1" applyAlignment="1">
      <alignment horizontal="center" vertical="center" wrapText="1"/>
    </xf>
    <xf numFmtId="0" fontId="28" fillId="5" borderId="7" xfId="0" applyFont="1" applyFill="1" applyBorder="1"/>
    <xf numFmtId="0" fontId="29" fillId="4" borderId="7" xfId="0" applyFont="1" applyFill="1" applyBorder="1"/>
    <xf numFmtId="0" fontId="29" fillId="5" borderId="7" xfId="0" applyFont="1" applyFill="1" applyBorder="1" applyAlignment="1">
      <alignment horizontal="center"/>
    </xf>
    <xf numFmtId="0" fontId="29" fillId="5" borderId="7" xfId="0" applyFont="1" applyFill="1" applyBorder="1"/>
    <xf numFmtId="0" fontId="29" fillId="5" borderId="7" xfId="0" applyFont="1" applyFill="1" applyBorder="1" applyAlignment="1">
      <alignment horizontal="center" vertical="center" wrapText="1"/>
    </xf>
    <xf numFmtId="4" fontId="29" fillId="5" borderId="7" xfId="0" applyNumberFormat="1" applyFont="1" applyFill="1" applyBorder="1"/>
    <xf numFmtId="2" fontId="29" fillId="5" borderId="7" xfId="0" applyNumberFormat="1" applyFont="1" applyFill="1" applyBorder="1"/>
    <xf numFmtId="0" fontId="29" fillId="5" borderId="7" xfId="0" applyFont="1" applyFill="1" applyBorder="1" applyAlignment="1">
      <alignment horizontal="left"/>
    </xf>
    <xf numFmtId="0" fontId="29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0" borderId="30" xfId="0" applyFont="1" applyBorder="1"/>
    <xf numFmtId="0" fontId="3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4" fontId="0" fillId="0" borderId="30" xfId="0" applyNumberFormat="1" applyBorder="1" applyAlignment="1">
      <alignment horizontal="center"/>
    </xf>
    <xf numFmtId="14" fontId="30" fillId="0" borderId="30" xfId="0" applyNumberFormat="1" applyFont="1" applyBorder="1" applyAlignment="1">
      <alignment horizontal="left"/>
    </xf>
    <xf numFmtId="14" fontId="30" fillId="0" borderId="30" xfId="0" applyNumberFormat="1" applyFont="1" applyBorder="1" applyAlignment="1">
      <alignment horizontal="center"/>
    </xf>
    <xf numFmtId="0" fontId="0" fillId="6" borderId="30" xfId="0" applyFill="1" applyBorder="1"/>
    <xf numFmtId="14" fontId="30" fillId="6" borderId="30" xfId="0" applyNumberFormat="1" applyFont="1" applyFill="1" applyBorder="1" applyAlignment="1">
      <alignment horizontal="left"/>
    </xf>
    <xf numFmtId="14" fontId="30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3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3" fillId="2" borderId="34" xfId="0" applyNumberFormat="1" applyFont="1" applyFill="1" applyBorder="1" applyAlignment="1">
      <alignment horizontal="center" vertical="center"/>
    </xf>
    <xf numFmtId="0" fontId="31" fillId="5" borderId="7" xfId="0" applyFont="1" applyFill="1" applyBorder="1"/>
    <xf numFmtId="0" fontId="32" fillId="4" borderId="7" xfId="0" applyFont="1" applyFill="1" applyBorder="1"/>
    <xf numFmtId="0" fontId="32" fillId="5" borderId="7" xfId="0" applyFont="1" applyFill="1" applyBorder="1" applyAlignment="1">
      <alignment horizontal="center"/>
    </xf>
    <xf numFmtId="0" fontId="32" fillId="5" borderId="7" xfId="0" applyFont="1" applyFill="1" applyBorder="1"/>
    <xf numFmtId="0" fontId="32" fillId="5" borderId="7" xfId="0" applyFont="1" applyFill="1" applyBorder="1" applyAlignment="1">
      <alignment horizontal="center" vertical="center" wrapText="1"/>
    </xf>
    <xf numFmtId="4" fontId="32" fillId="5" borderId="7" xfId="0" applyNumberFormat="1" applyFont="1" applyFill="1" applyBorder="1"/>
    <xf numFmtId="2" fontId="32" fillId="5" borderId="7" xfId="0" applyNumberFormat="1" applyFont="1" applyFill="1" applyBorder="1"/>
    <xf numFmtId="0" fontId="32" fillId="5" borderId="7" xfId="0" applyFont="1" applyFill="1" applyBorder="1" applyAlignment="1">
      <alignment horizontal="left"/>
    </xf>
    <xf numFmtId="0" fontId="32" fillId="5" borderId="10" xfId="0" applyFont="1" applyFill="1" applyBorder="1"/>
    <xf numFmtId="0" fontId="32" fillId="5" borderId="10" xfId="0" applyFont="1" applyFill="1" applyBorder="1" applyAlignment="1">
      <alignment horizontal="center"/>
    </xf>
    <xf numFmtId="0" fontId="32" fillId="5" borderId="10" xfId="0" applyFont="1" applyFill="1" applyBorder="1" applyAlignment="1">
      <alignment horizontal="left"/>
    </xf>
    <xf numFmtId="0" fontId="32" fillId="5" borderId="10" xfId="0" applyFont="1" applyFill="1" applyBorder="1" applyAlignment="1">
      <alignment horizontal="center" vertical="center" wrapText="1"/>
    </xf>
    <xf numFmtId="4" fontId="32" fillId="5" borderId="10" xfId="0" applyNumberFormat="1" applyFont="1" applyFill="1" applyBorder="1"/>
    <xf numFmtId="2" fontId="32" fillId="5" borderId="10" xfId="0" applyNumberFormat="1" applyFont="1" applyFill="1" applyBorder="1"/>
    <xf numFmtId="4" fontId="31" fillId="2" borderId="35" xfId="0" applyNumberFormat="1" applyFont="1" applyFill="1" applyBorder="1" applyAlignment="1">
      <alignment horizontal="center"/>
    </xf>
    <xf numFmtId="2" fontId="31" fillId="2" borderId="35" xfId="0" applyNumberFormat="1" applyFont="1" applyFill="1" applyBorder="1" applyAlignment="1">
      <alignment horizontal="center"/>
    </xf>
    <xf numFmtId="164" fontId="31" fillId="2" borderId="35" xfId="1" applyFont="1" applyFill="1" applyBorder="1" applyAlignment="1" applyProtection="1">
      <alignment horizontal="center"/>
    </xf>
    <xf numFmtId="4" fontId="31" fillId="2" borderId="36" xfId="0" applyNumberFormat="1" applyFont="1" applyFill="1" applyBorder="1" applyAlignment="1">
      <alignment horizontal="center"/>
    </xf>
    <xf numFmtId="0" fontId="4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/>
    </xf>
    <xf numFmtId="0" fontId="0" fillId="0" borderId="37" xfId="0" applyBorder="1"/>
    <xf numFmtId="0" fontId="3" fillId="2" borderId="38" xfId="0" applyFont="1" applyFill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13" fillId="0" borderId="0" xfId="0" applyFont="1"/>
    <xf numFmtId="0" fontId="6" fillId="0" borderId="0" xfId="0" applyFont="1"/>
    <xf numFmtId="0" fontId="13" fillId="0" borderId="0" xfId="0" applyFont="1" applyAlignment="1">
      <alignment horizontal="center"/>
    </xf>
    <xf numFmtId="0" fontId="6" fillId="0" borderId="0" xfId="0" applyFont="1" applyAlignment="1">
      <alignment horizontal="left"/>
    </xf>
    <xf numFmtId="0" fontId="13" fillId="0" borderId="0" xfId="0" applyFont="1" applyAlignment="1">
      <alignment horizontal="left"/>
    </xf>
    <xf numFmtId="0" fontId="3" fillId="3" borderId="30" xfId="0" applyFont="1" applyFill="1" applyBorder="1"/>
    <xf numFmtId="0" fontId="3" fillId="0" borderId="30" xfId="0" applyFont="1" applyBorder="1" applyAlignment="1">
      <alignment horizontal="left"/>
    </xf>
    <xf numFmtId="0" fontId="3" fillId="0" borderId="30" xfId="0" applyFont="1" applyBorder="1" applyAlignment="1">
      <alignment horizontal="right"/>
    </xf>
    <xf numFmtId="164" fontId="11" fillId="0" borderId="0" xfId="1"/>
    <xf numFmtId="164" fontId="11" fillId="0" borderId="30" xfId="1" applyBorder="1"/>
    <xf numFmtId="164" fontId="11" fillId="0" borderId="30" xfId="1" applyBorder="1" applyAlignment="1">
      <alignment horizontal="right"/>
    </xf>
    <xf numFmtId="164" fontId="11" fillId="0" borderId="0" xfId="1" applyFill="1" applyBorder="1" applyAlignment="1">
      <alignment horizontal="center" vertical="center"/>
    </xf>
    <xf numFmtId="164" fontId="3" fillId="0" borderId="30" xfId="1" applyFont="1" applyBorder="1"/>
    <xf numFmtId="2" fontId="11" fillId="0" borderId="30" xfId="1" applyNumberFormat="1" applyBorder="1"/>
    <xf numFmtId="2" fontId="3" fillId="0" borderId="30" xfId="1" applyNumberFormat="1" applyFont="1" applyBorder="1"/>
    <xf numFmtId="164" fontId="3" fillId="2" borderId="30" xfId="1" applyFont="1" applyFill="1" applyBorder="1" applyAlignment="1">
      <alignment horizontal="center" vertical="center"/>
    </xf>
    <xf numFmtId="2" fontId="11" fillId="0" borderId="0" xfId="1" applyNumberFormat="1"/>
    <xf numFmtId="2" fontId="11" fillId="0" borderId="0" xfId="1" applyNumberFormat="1" applyFill="1" applyBorder="1" applyAlignment="1">
      <alignment horizontal="center" vertical="center"/>
    </xf>
    <xf numFmtId="0" fontId="3" fillId="2" borderId="32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4" fontId="11" fillId="0" borderId="30" xfId="1" applyBorder="1" applyAlignment="1"/>
    <xf numFmtId="164" fontId="11" fillId="0" borderId="0" xfId="1" applyBorder="1"/>
    <xf numFmtId="2" fontId="3" fillId="0" borderId="30" xfId="0" applyNumberFormat="1" applyFont="1" applyBorder="1"/>
    <xf numFmtId="164" fontId="11" fillId="0" borderId="30" xfId="1" applyBorder="1" applyAlignment="1">
      <alignment horizontal="left"/>
    </xf>
    <xf numFmtId="164" fontId="3" fillId="0" borderId="30" xfId="1" applyFont="1" applyBorder="1" applyAlignment="1">
      <alignment horizontal="right"/>
    </xf>
    <xf numFmtId="164" fontId="3" fillId="0" borderId="30" xfId="1" applyFont="1" applyBorder="1" applyAlignment="1">
      <alignment horizontal="left"/>
    </xf>
    <xf numFmtId="164" fontId="3" fillId="0" borderId="0" xfId="1" applyFont="1" applyBorder="1"/>
    <xf numFmtId="2" fontId="3" fillId="0" borderId="30" xfId="1" applyNumberFormat="1" applyFont="1" applyBorder="1" applyAlignment="1">
      <alignment horizontal="right"/>
    </xf>
    <xf numFmtId="164" fontId="3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1" fillId="0" borderId="30" xfId="1" applyNumberFormat="1" applyBorder="1" applyAlignment="1">
      <alignment horizontal="right"/>
    </xf>
    <xf numFmtId="2" fontId="3" fillId="2" borderId="32" xfId="0" applyNumberFormat="1" applyFont="1" applyFill="1" applyBorder="1" applyAlignment="1">
      <alignment horizontal="right" vertical="center" wrapText="1"/>
    </xf>
    <xf numFmtId="2" fontId="11" fillId="0" borderId="0" xfId="1" applyNumberFormat="1" applyBorder="1"/>
    <xf numFmtId="0" fontId="3" fillId="3" borderId="0" xfId="0" applyFont="1" applyFill="1"/>
    <xf numFmtId="2" fontId="3" fillId="0" borderId="0" xfId="0" applyNumberFormat="1" applyFont="1" applyAlignment="1">
      <alignment horizontal="right"/>
    </xf>
    <xf numFmtId="2" fontId="3" fillId="0" borderId="0" xfId="1" applyNumberFormat="1" applyFont="1" applyBorder="1"/>
    <xf numFmtId="0" fontId="3" fillId="2" borderId="32" xfId="0" applyFont="1" applyFill="1" applyBorder="1" applyAlignment="1">
      <alignment horizontal="left" vertical="center" wrapText="1"/>
    </xf>
    <xf numFmtId="0" fontId="3" fillId="3" borderId="31" xfId="0" applyFont="1" applyFill="1" applyBorder="1"/>
    <xf numFmtId="164" fontId="3" fillId="0" borderId="30" xfId="0" applyNumberFormat="1" applyFont="1" applyBorder="1"/>
    <xf numFmtId="164" fontId="11" fillId="3" borderId="30" xfId="1" applyFill="1" applyBorder="1"/>
    <xf numFmtId="2" fontId="11" fillId="3" borderId="30" xfId="1" applyNumberFormat="1" applyFill="1" applyBorder="1"/>
    <xf numFmtId="43" fontId="3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3" fillId="0" borderId="31" xfId="0" applyFont="1" applyBorder="1"/>
    <xf numFmtId="0" fontId="3" fillId="2" borderId="30" xfId="0" applyFont="1" applyFill="1" applyBorder="1" applyAlignment="1">
      <alignment horizontal="center" vertical="center" wrapText="1"/>
    </xf>
    <xf numFmtId="0" fontId="3" fillId="3" borderId="30" xfId="0" applyFont="1" applyFill="1" applyBorder="1" applyAlignment="1">
      <alignment horizontal="center"/>
    </xf>
    <xf numFmtId="0" fontId="3" fillId="3" borderId="30" xfId="0" applyFont="1" applyFill="1" applyBorder="1" applyAlignment="1">
      <alignment horizontal="left" wrapText="1"/>
    </xf>
    <xf numFmtId="0" fontId="3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3" fillId="0" borderId="30" xfId="0" applyFont="1" applyBorder="1" applyAlignment="1">
      <alignment wrapText="1"/>
    </xf>
    <xf numFmtId="0" fontId="3" fillId="0" borderId="0" xfId="0" applyFont="1" applyAlignment="1">
      <alignment wrapText="1"/>
    </xf>
    <xf numFmtId="0" fontId="0" fillId="5" borderId="0" xfId="0" applyFill="1"/>
    <xf numFmtId="0" fontId="5" fillId="5" borderId="0" xfId="0" applyFont="1" applyFill="1" applyAlignment="1">
      <alignment horizontal="center"/>
    </xf>
    <xf numFmtId="0" fontId="7" fillId="4" borderId="0" xfId="0" applyFont="1" applyFill="1" applyAlignment="1">
      <alignment horizontal="center" wrapText="1"/>
    </xf>
    <xf numFmtId="4" fontId="7" fillId="4" borderId="0" xfId="0" applyNumberFormat="1" applyFont="1" applyFill="1" applyAlignment="1">
      <alignment horizontal="right"/>
    </xf>
    <xf numFmtId="2" fontId="7" fillId="4" borderId="0" xfId="0" applyNumberFormat="1" applyFont="1" applyFill="1" applyAlignment="1">
      <alignment horizontal="right"/>
    </xf>
    <xf numFmtId="0" fontId="6" fillId="5" borderId="0" xfId="0" applyFont="1" applyFill="1" applyAlignment="1">
      <alignment horizontal="center"/>
    </xf>
    <xf numFmtId="0" fontId="0" fillId="4" borderId="0" xfId="0" applyFill="1"/>
    <xf numFmtId="164" fontId="11" fillId="5" borderId="0" xfId="1" applyFill="1" applyBorder="1"/>
    <xf numFmtId="0" fontId="13" fillId="5" borderId="0" xfId="0" applyFont="1" applyFill="1" applyAlignment="1">
      <alignment horizontal="center"/>
    </xf>
    <xf numFmtId="0" fontId="13" fillId="5" borderId="0" xfId="0" applyFont="1" applyFill="1"/>
    <xf numFmtId="2" fontId="11" fillId="5" borderId="0" xfId="1" applyNumberFormat="1" applyFill="1"/>
    <xf numFmtId="0" fontId="6" fillId="5" borderId="0" xfId="0" applyFont="1" applyFill="1"/>
    <xf numFmtId="164" fontId="11" fillId="5" borderId="0" xfId="1" applyFill="1"/>
    <xf numFmtId="0" fontId="32" fillId="5" borderId="30" xfId="0" applyFont="1" applyFill="1" applyBorder="1" applyAlignment="1">
      <alignment horizontal="center" vertical="center" wrapText="1"/>
    </xf>
    <xf numFmtId="4" fontId="32" fillId="5" borderId="30" xfId="0" applyNumberFormat="1" applyFont="1" applyFill="1" applyBorder="1"/>
    <xf numFmtId="2" fontId="32" fillId="5" borderId="30" xfId="0" applyNumberFormat="1" applyFont="1" applyFill="1" applyBorder="1"/>
    <xf numFmtId="0" fontId="32" fillId="5" borderId="30" xfId="0" applyFont="1" applyFill="1" applyBorder="1" applyAlignment="1">
      <alignment horizontal="left"/>
    </xf>
    <xf numFmtId="0" fontId="6" fillId="3" borderId="30" xfId="0" applyFont="1" applyFill="1" applyBorder="1"/>
    <xf numFmtId="4" fontId="31" fillId="7" borderId="30" xfId="0" applyNumberFormat="1" applyFont="1" applyFill="1" applyBorder="1" applyAlignment="1">
      <alignment horizontal="center"/>
    </xf>
    <xf numFmtId="2" fontId="31" fillId="7" borderId="30" xfId="0" applyNumberFormat="1" applyFont="1" applyFill="1" applyBorder="1" applyAlignment="1">
      <alignment horizontal="center"/>
    </xf>
    <xf numFmtId="164" fontId="31" fillId="7" borderId="30" xfId="1" applyFont="1" applyFill="1" applyBorder="1" applyAlignment="1" applyProtection="1">
      <alignment horizontal="center"/>
    </xf>
    <xf numFmtId="0" fontId="32" fillId="0" borderId="30" xfId="0" applyFont="1" applyBorder="1"/>
    <xf numFmtId="0" fontId="32" fillId="0" borderId="30" xfId="0" applyFont="1" applyBorder="1" applyAlignment="1">
      <alignment horizontal="center"/>
    </xf>
    <xf numFmtId="0" fontId="32" fillId="0" borderId="30" xfId="0" applyFont="1" applyBorder="1" applyAlignment="1">
      <alignment wrapText="1"/>
    </xf>
    <xf numFmtId="0" fontId="32" fillId="0" borderId="30" xfId="0" applyFont="1" applyBorder="1" applyAlignment="1">
      <alignment horizontal="center" vertical="center" wrapText="1"/>
    </xf>
    <xf numFmtId="4" fontId="32" fillId="0" borderId="30" xfId="0" applyNumberFormat="1" applyFont="1" applyBorder="1"/>
    <xf numFmtId="2" fontId="32" fillId="0" borderId="30" xfId="0" applyNumberFormat="1" applyFont="1" applyBorder="1"/>
    <xf numFmtId="0" fontId="32" fillId="0" borderId="30" xfId="0" applyFont="1" applyBorder="1" applyAlignment="1">
      <alignment horizontal="left"/>
    </xf>
    <xf numFmtId="2" fontId="31" fillId="7" borderId="30" xfId="0" applyNumberFormat="1" applyFont="1" applyFill="1" applyBorder="1" applyAlignment="1">
      <alignment horizontal="right"/>
    </xf>
    <xf numFmtId="0" fontId="3" fillId="2" borderId="30" xfId="0" applyFont="1" applyFill="1" applyBorder="1" applyAlignment="1">
      <alignment horizontal="right" vertical="center" wrapText="1"/>
    </xf>
    <xf numFmtId="0" fontId="3" fillId="2" borderId="31" xfId="0" applyFont="1" applyFill="1" applyBorder="1" applyAlignment="1">
      <alignment horizontal="left" vertical="center"/>
    </xf>
    <xf numFmtId="0" fontId="3" fillId="2" borderId="31" xfId="0" applyFont="1" applyFill="1" applyBorder="1" applyAlignment="1">
      <alignment horizontal="center" vertical="center"/>
    </xf>
    <xf numFmtId="0" fontId="6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3" fillId="0" borderId="30" xfId="0" applyFont="1" applyBorder="1" applyAlignment="1">
      <alignment horizontal="right" vertical="center"/>
    </xf>
    <xf numFmtId="0" fontId="3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3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6" fillId="2" borderId="30" xfId="0" applyFont="1" applyFill="1" applyBorder="1" applyAlignment="1">
      <alignment vertical="center" wrapText="1"/>
    </xf>
    <xf numFmtId="2" fontId="3" fillId="2" borderId="30" xfId="1" applyNumberFormat="1" applyFont="1" applyFill="1" applyBorder="1" applyAlignment="1">
      <alignment horizontal="right" vertical="center"/>
    </xf>
    <xf numFmtId="166" fontId="0" fillId="0" borderId="30" xfId="0" applyNumberFormat="1" applyBorder="1"/>
    <xf numFmtId="166" fontId="3" fillId="0" borderId="30" xfId="0" applyNumberFormat="1" applyFont="1" applyBorder="1"/>
    <xf numFmtId="166" fontId="0" fillId="0" borderId="30" xfId="0" applyNumberFormat="1" applyBorder="1" applyAlignment="1">
      <alignment horizontal="right"/>
    </xf>
    <xf numFmtId="164" fontId="3" fillId="2" borderId="39" xfId="1" applyFont="1" applyFill="1" applyBorder="1" applyAlignment="1">
      <alignment horizontal="center" vertical="center"/>
    </xf>
    <xf numFmtId="164" fontId="3" fillId="2" borderId="38" xfId="1" applyFont="1" applyFill="1" applyBorder="1" applyAlignment="1">
      <alignment horizontal="center" vertical="center"/>
    </xf>
    <xf numFmtId="164" fontId="3" fillId="2" borderId="1" xfId="1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9" fillId="5" borderId="0" xfId="0" applyFont="1" applyFill="1"/>
    <xf numFmtId="0" fontId="7" fillId="0" borderId="31" xfId="0" applyFont="1" applyBorder="1"/>
    <xf numFmtId="0" fontId="9" fillId="0" borderId="30" xfId="0" applyFont="1" applyBorder="1" applyAlignment="1">
      <alignment horizontal="center"/>
    </xf>
    <xf numFmtId="0" fontId="9" fillId="0" borderId="30" xfId="0" applyFont="1" applyBorder="1"/>
    <xf numFmtId="164" fontId="9" fillId="0" borderId="30" xfId="1" applyFont="1" applyBorder="1"/>
    <xf numFmtId="2" fontId="9" fillId="0" borderId="30" xfId="1" applyNumberFormat="1" applyFont="1" applyBorder="1" applyAlignment="1">
      <alignment horizontal="right"/>
    </xf>
    <xf numFmtId="0" fontId="9" fillId="0" borderId="31" xfId="0" applyFont="1" applyBorder="1" applyAlignment="1">
      <alignment vertical="center"/>
    </xf>
    <xf numFmtId="0" fontId="9" fillId="0" borderId="30" xfId="0" applyFont="1" applyBorder="1" applyAlignment="1">
      <alignment horizontal="center" vertical="center" wrapText="1"/>
    </xf>
    <xf numFmtId="2" fontId="9" fillId="0" borderId="30" xfId="1" applyNumberFormat="1" applyFont="1" applyBorder="1"/>
    <xf numFmtId="164" fontId="9" fillId="0" borderId="30" xfId="1" applyFont="1" applyBorder="1" applyAlignment="1"/>
    <xf numFmtId="164" fontId="9" fillId="0" borderId="30" xfId="1" applyFont="1" applyBorder="1" applyAlignment="1">
      <alignment horizontal="right"/>
    </xf>
    <xf numFmtId="0" fontId="7" fillId="3" borderId="31" xfId="0" applyFont="1" applyFill="1" applyBorder="1"/>
    <xf numFmtId="0" fontId="7" fillId="3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right" vertical="center"/>
    </xf>
    <xf numFmtId="0" fontId="7" fillId="0" borderId="30" xfId="0" applyFont="1" applyBorder="1"/>
    <xf numFmtId="164" fontId="7" fillId="0" borderId="30" xfId="0" applyNumberFormat="1" applyFont="1" applyBorder="1"/>
    <xf numFmtId="2" fontId="7" fillId="0" borderId="30" xfId="0" applyNumberFormat="1" applyFont="1" applyBorder="1"/>
    <xf numFmtId="0" fontId="7" fillId="0" borderId="30" xfId="0" applyFont="1" applyBorder="1" applyAlignment="1">
      <alignment vertical="center"/>
    </xf>
    <xf numFmtId="164" fontId="7" fillId="0" borderId="30" xfId="1" applyFont="1" applyBorder="1" applyAlignment="1">
      <alignment horizontal="left"/>
    </xf>
    <xf numFmtId="2" fontId="7" fillId="0" borderId="30" xfId="1" applyNumberFormat="1" applyFont="1" applyBorder="1" applyAlignment="1">
      <alignment horizontal="right"/>
    </xf>
    <xf numFmtId="164" fontId="7" fillId="0" borderId="30" xfId="1" applyFont="1" applyBorder="1"/>
    <xf numFmtId="0" fontId="9" fillId="3" borderId="31" xfId="0" applyFont="1" applyFill="1" applyBorder="1" applyAlignment="1">
      <alignment vertical="center"/>
    </xf>
    <xf numFmtId="0" fontId="9" fillId="3" borderId="30" xfId="0" applyFont="1" applyFill="1" applyBorder="1" applyAlignment="1">
      <alignment horizontal="center"/>
    </xf>
    <xf numFmtId="0" fontId="9" fillId="3" borderId="30" xfId="0" applyFont="1" applyFill="1" applyBorder="1" applyAlignment="1">
      <alignment vertical="center" wrapText="1"/>
    </xf>
    <xf numFmtId="164" fontId="9" fillId="3" borderId="30" xfId="1" applyFont="1" applyFill="1" applyBorder="1"/>
    <xf numFmtId="2" fontId="9" fillId="3" borderId="30" xfId="1" applyNumberFormat="1" applyFont="1" applyFill="1" applyBorder="1"/>
    <xf numFmtId="0" fontId="7" fillId="0" borderId="30" xfId="0" applyFont="1" applyBorder="1" applyAlignment="1">
      <alignment horizontal="right"/>
    </xf>
    <xf numFmtId="0" fontId="7" fillId="2" borderId="30" xfId="0" applyFont="1" applyFill="1" applyBorder="1" applyAlignment="1">
      <alignment vertical="center" wrapText="1"/>
    </xf>
    <xf numFmtId="0" fontId="7" fillId="2" borderId="30" xfId="0" applyFont="1" applyFill="1" applyBorder="1" applyAlignment="1">
      <alignment horizontal="center" vertical="center" wrapText="1"/>
    </xf>
    <xf numFmtId="0" fontId="7" fillId="2" borderId="30" xfId="0" applyFont="1" applyFill="1" applyBorder="1" applyAlignment="1">
      <alignment horizontal="right" vertical="center" wrapText="1"/>
    </xf>
    <xf numFmtId="0" fontId="7" fillId="2" borderId="30" xfId="0" applyFont="1" applyFill="1" applyBorder="1" applyAlignment="1">
      <alignment horizontal="left" vertical="center" wrapText="1"/>
    </xf>
    <xf numFmtId="43" fontId="7" fillId="2" borderId="32" xfId="0" applyNumberFormat="1" applyFont="1" applyFill="1" applyBorder="1" applyAlignment="1">
      <alignment horizontal="left" vertical="center" wrapText="1"/>
    </xf>
    <xf numFmtId="2" fontId="7" fillId="2" borderId="32" xfId="0" applyNumberFormat="1" applyFont="1" applyFill="1" applyBorder="1" applyAlignment="1">
      <alignment horizontal="right" vertical="center" wrapText="1"/>
    </xf>
    <xf numFmtId="0" fontId="14" fillId="0" borderId="0" xfId="0" applyFont="1"/>
    <xf numFmtId="0" fontId="14" fillId="0" borderId="0" xfId="0" applyFont="1" applyAlignment="1">
      <alignment horizontal="center"/>
    </xf>
    <xf numFmtId="164" fontId="14" fillId="0" borderId="0" xfId="1" applyFont="1"/>
    <xf numFmtId="2" fontId="14" fillId="0" borderId="0" xfId="1" applyNumberFormat="1" applyFont="1"/>
    <xf numFmtId="0" fontId="15" fillId="0" borderId="30" xfId="0" applyFont="1" applyBorder="1"/>
    <xf numFmtId="0" fontId="14" fillId="0" borderId="30" xfId="0" applyFont="1" applyBorder="1" applyAlignment="1">
      <alignment horizontal="center"/>
    </xf>
    <xf numFmtId="164" fontId="14" fillId="0" borderId="30" xfId="1" applyFont="1" applyBorder="1"/>
    <xf numFmtId="2" fontId="14" fillId="0" borderId="30" xfId="1" applyNumberFormat="1" applyFont="1" applyBorder="1"/>
    <xf numFmtId="0" fontId="14" fillId="0" borderId="30" xfId="0" applyFont="1" applyBorder="1"/>
    <xf numFmtId="164" fontId="14" fillId="0" borderId="30" xfId="1" applyFont="1" applyBorder="1" applyAlignment="1">
      <alignment horizontal="right"/>
    </xf>
    <xf numFmtId="0" fontId="14" fillId="0" borderId="30" xfId="0" applyFont="1" applyBorder="1" applyAlignment="1">
      <alignment horizontal="left"/>
    </xf>
    <xf numFmtId="164" fontId="15" fillId="0" borderId="30" xfId="1" applyFont="1" applyBorder="1"/>
    <xf numFmtId="0" fontId="15" fillId="0" borderId="30" xfId="0" applyFont="1" applyBorder="1" applyAlignment="1">
      <alignment horizontal="center"/>
    </xf>
    <xf numFmtId="0" fontId="15" fillId="0" borderId="30" xfId="0" applyFont="1" applyBorder="1" applyAlignment="1">
      <alignment horizontal="left"/>
    </xf>
    <xf numFmtId="0" fontId="15" fillId="3" borderId="30" xfId="0" applyFont="1" applyFill="1" applyBorder="1" applyAlignment="1">
      <alignment horizontal="left" wrapText="1"/>
    </xf>
    <xf numFmtId="0" fontId="15" fillId="2" borderId="30" xfId="0" applyFont="1" applyFill="1" applyBorder="1" applyAlignment="1">
      <alignment vertical="center" wrapText="1"/>
    </xf>
    <xf numFmtId="0" fontId="15" fillId="2" borderId="30" xfId="0" applyFont="1" applyFill="1" applyBorder="1" applyAlignment="1">
      <alignment horizontal="center" vertical="center" wrapText="1"/>
    </xf>
    <xf numFmtId="0" fontId="14" fillId="0" borderId="0" xfId="0" applyFont="1" applyAlignment="1">
      <alignment wrapText="1"/>
    </xf>
    <xf numFmtId="2" fontId="14" fillId="0" borderId="0" xfId="0" applyNumberFormat="1" applyFont="1" applyAlignment="1">
      <alignment horizontal="right"/>
    </xf>
    <xf numFmtId="0" fontId="14" fillId="0" borderId="30" xfId="0" applyFont="1" applyBorder="1" applyAlignment="1">
      <alignment wrapText="1"/>
    </xf>
    <xf numFmtId="2" fontId="14" fillId="0" borderId="30" xfId="1" applyNumberFormat="1" applyFont="1" applyBorder="1" applyAlignment="1">
      <alignment horizontal="right"/>
    </xf>
    <xf numFmtId="166" fontId="14" fillId="0" borderId="30" xfId="0" applyNumberFormat="1" applyFont="1" applyBorder="1"/>
    <xf numFmtId="164" fontId="14" fillId="0" borderId="30" xfId="1" applyFont="1" applyBorder="1" applyAlignment="1"/>
    <xf numFmtId="0" fontId="15" fillId="3" borderId="30" xfId="0" applyFont="1" applyFill="1" applyBorder="1" applyAlignment="1">
      <alignment horizontal="left"/>
    </xf>
    <xf numFmtId="0" fontId="15" fillId="3" borderId="30" xfId="0" applyFont="1" applyFill="1" applyBorder="1" applyAlignment="1">
      <alignment horizontal="center"/>
    </xf>
    <xf numFmtId="0" fontId="15" fillId="0" borderId="30" xfId="0" applyFont="1" applyBorder="1" applyAlignment="1">
      <alignment wrapText="1"/>
    </xf>
    <xf numFmtId="166" fontId="15" fillId="0" borderId="30" xfId="0" applyNumberFormat="1" applyFont="1" applyBorder="1"/>
    <xf numFmtId="164" fontId="15" fillId="0" borderId="30" xfId="1" applyFont="1" applyBorder="1" applyAlignment="1">
      <alignment horizontal="left"/>
    </xf>
    <xf numFmtId="2" fontId="15" fillId="0" borderId="30" xfId="1" applyNumberFormat="1" applyFont="1" applyBorder="1" applyAlignment="1">
      <alignment horizontal="right"/>
    </xf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164" fontId="14" fillId="0" borderId="30" xfId="1" applyFont="1" applyBorder="1" applyAlignment="1">
      <alignment horizontal="left"/>
    </xf>
    <xf numFmtId="164" fontId="15" fillId="0" borderId="30" xfId="1" applyFont="1" applyBorder="1" applyAlignment="1">
      <alignment horizontal="right"/>
    </xf>
    <xf numFmtId="166" fontId="14" fillId="0" borderId="30" xfId="0" applyNumberFormat="1" applyFont="1" applyBorder="1" applyAlignment="1">
      <alignment horizontal="right"/>
    </xf>
    <xf numFmtId="0" fontId="15" fillId="2" borderId="32" xfId="0" applyFont="1" applyFill="1" applyBorder="1" applyAlignment="1">
      <alignment horizontal="left" vertical="center" wrapText="1"/>
    </xf>
    <xf numFmtId="164" fontId="15" fillId="2" borderId="32" xfId="0" applyNumberFormat="1" applyFont="1" applyFill="1" applyBorder="1" applyAlignment="1">
      <alignment vertical="center" wrapText="1"/>
    </xf>
    <xf numFmtId="2" fontId="15" fillId="2" borderId="32" xfId="0" applyNumberFormat="1" applyFont="1" applyFill="1" applyBorder="1" applyAlignment="1">
      <alignment horizontal="right" vertical="center" wrapText="1"/>
    </xf>
    <xf numFmtId="0" fontId="18" fillId="0" borderId="0" xfId="0" applyFont="1" applyAlignment="1">
      <alignment horizontal="center"/>
    </xf>
    <xf numFmtId="0" fontId="18" fillId="0" borderId="0" xfId="0" applyFont="1"/>
    <xf numFmtId="0" fontId="17" fillId="0" borderId="0" xfId="0" applyFont="1" applyAlignment="1">
      <alignment horizontal="center"/>
    </xf>
    <xf numFmtId="164" fontId="15" fillId="2" borderId="30" xfId="1" applyFont="1" applyFill="1" applyBorder="1" applyAlignment="1">
      <alignment horizontal="center" vertical="center"/>
    </xf>
    <xf numFmtId="164" fontId="9" fillId="0" borderId="0" xfId="1" applyFont="1"/>
    <xf numFmtId="2" fontId="9" fillId="0" borderId="0" xfId="1" applyNumberFormat="1" applyFont="1"/>
    <xf numFmtId="0" fontId="7" fillId="0" borderId="0" xfId="0" applyFont="1" applyAlignment="1">
      <alignment horizontal="center" vertical="center" wrapText="1"/>
    </xf>
    <xf numFmtId="164" fontId="9" fillId="0" borderId="0" xfId="1" applyFont="1" applyFill="1" applyBorder="1" applyAlignment="1">
      <alignment horizontal="center" vertical="center"/>
    </xf>
    <xf numFmtId="2" fontId="9" fillId="0" borderId="0" xfId="1" applyNumberFormat="1" applyFont="1" applyFill="1" applyBorder="1" applyAlignment="1">
      <alignment horizontal="center" vertical="center"/>
    </xf>
    <xf numFmtId="164" fontId="27" fillId="2" borderId="30" xfId="1" applyFont="1" applyFill="1" applyBorder="1" applyAlignment="1">
      <alignment horizontal="center" vertical="center"/>
    </xf>
    <xf numFmtId="164" fontId="19" fillId="2" borderId="40" xfId="1" applyFont="1" applyFill="1" applyBorder="1" applyAlignment="1">
      <alignment horizontal="center" vertical="center"/>
    </xf>
    <xf numFmtId="164" fontId="19" fillId="2" borderId="41" xfId="1" applyFont="1" applyFill="1" applyBorder="1" applyAlignment="1">
      <alignment horizontal="center" vertical="center"/>
    </xf>
    <xf numFmtId="0" fontId="19" fillId="0" borderId="30" xfId="0" applyFont="1" applyBorder="1"/>
    <xf numFmtId="0" fontId="20" fillId="0" borderId="30" xfId="0" applyFont="1" applyBorder="1" applyAlignment="1">
      <alignment horizontal="center"/>
    </xf>
    <xf numFmtId="0" fontId="19" fillId="0" borderId="42" xfId="0" applyFont="1" applyBorder="1"/>
    <xf numFmtId="164" fontId="20" fillId="0" borderId="42" xfId="1" applyFont="1" applyBorder="1"/>
    <xf numFmtId="2" fontId="20" fillId="0" borderId="30" xfId="1" applyNumberFormat="1" applyFont="1" applyBorder="1"/>
    <xf numFmtId="164" fontId="20" fillId="0" borderId="30" xfId="1" applyFont="1" applyBorder="1"/>
    <xf numFmtId="0" fontId="20" fillId="0" borderId="30" xfId="0" applyFont="1" applyBorder="1"/>
    <xf numFmtId="164" fontId="20" fillId="0" borderId="30" xfId="1" applyFont="1" applyBorder="1" applyAlignment="1">
      <alignment horizontal="right"/>
    </xf>
    <xf numFmtId="0" fontId="20" fillId="3" borderId="30" xfId="0" applyFont="1" applyFill="1" applyBorder="1"/>
    <xf numFmtId="0" fontId="33" fillId="0" borderId="30" xfId="0" applyFont="1" applyBorder="1" applyAlignment="1">
      <alignment horizontal="left"/>
    </xf>
    <xf numFmtId="0" fontId="20" fillId="0" borderId="30" xfId="0" applyFont="1" applyBorder="1" applyAlignment="1">
      <alignment horizontal="left"/>
    </xf>
    <xf numFmtId="0" fontId="19" fillId="3" borderId="30" xfId="0" applyFont="1" applyFill="1" applyBorder="1"/>
    <xf numFmtId="0" fontId="19" fillId="0" borderId="30" xfId="0" applyFont="1" applyBorder="1" applyAlignment="1">
      <alignment horizontal="right"/>
    </xf>
    <xf numFmtId="164" fontId="19" fillId="0" borderId="30" xfId="1" applyFont="1" applyBorder="1"/>
    <xf numFmtId="2" fontId="19" fillId="0" borderId="30" xfId="1" applyNumberFormat="1" applyFont="1" applyBorder="1"/>
    <xf numFmtId="0" fontId="19" fillId="0" borderId="30" xfId="0" applyFont="1" applyBorder="1" applyAlignment="1">
      <alignment horizontal="center"/>
    </xf>
    <xf numFmtId="0" fontId="19" fillId="0" borderId="30" xfId="0" applyFont="1" applyBorder="1" applyAlignment="1">
      <alignment horizontal="left"/>
    </xf>
    <xf numFmtId="0" fontId="20" fillId="0" borderId="0" xfId="0" applyFont="1"/>
    <xf numFmtId="164" fontId="20" fillId="0" borderId="30" xfId="1" applyFont="1" applyFill="1" applyBorder="1"/>
    <xf numFmtId="0" fontId="19" fillId="3" borderId="30" xfId="0" applyFont="1" applyFill="1" applyBorder="1" applyAlignment="1">
      <alignment horizontal="left" wrapText="1"/>
    </xf>
    <xf numFmtId="0" fontId="20" fillId="3" borderId="30" xfId="0" applyFont="1" applyFill="1" applyBorder="1" applyAlignment="1">
      <alignment horizontal="left" vertical="top" wrapText="1"/>
    </xf>
    <xf numFmtId="164" fontId="20" fillId="0" borderId="33" xfId="1" applyFont="1" applyBorder="1"/>
    <xf numFmtId="0" fontId="19" fillId="2" borderId="30" xfId="0" applyFont="1" applyFill="1" applyBorder="1" applyAlignment="1">
      <alignment vertical="center" wrapText="1"/>
    </xf>
    <xf numFmtId="0" fontId="19" fillId="2" borderId="30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right" vertical="center" wrapText="1"/>
    </xf>
    <xf numFmtId="0" fontId="19" fillId="2" borderId="32" xfId="0" applyFont="1" applyFill="1" applyBorder="1" applyAlignment="1">
      <alignment vertical="center" wrapText="1"/>
    </xf>
    <xf numFmtId="164" fontId="19" fillId="2" borderId="30" xfId="1" applyFont="1" applyFill="1" applyBorder="1" applyAlignment="1">
      <alignment horizontal="center" vertical="center"/>
    </xf>
    <xf numFmtId="2" fontId="19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28" fillId="0" borderId="31" xfId="0" applyFont="1" applyBorder="1"/>
    <xf numFmtId="0" fontId="29" fillId="0" borderId="30" xfId="0" applyFont="1" applyBorder="1" applyAlignment="1">
      <alignment horizontal="center"/>
    </xf>
    <xf numFmtId="0" fontId="29" fillId="0" borderId="30" xfId="0" applyFont="1" applyBorder="1"/>
    <xf numFmtId="164" fontId="29" fillId="0" borderId="30" xfId="1" applyFont="1" applyBorder="1"/>
    <xf numFmtId="2" fontId="29" fillId="0" borderId="30" xfId="1" applyNumberFormat="1" applyFont="1" applyBorder="1" applyAlignment="1">
      <alignment horizontal="right"/>
    </xf>
    <xf numFmtId="0" fontId="29" fillId="0" borderId="31" xfId="0" applyFont="1" applyBorder="1" applyAlignment="1">
      <alignment vertical="center"/>
    </xf>
    <xf numFmtId="0" fontId="29" fillId="0" borderId="30" xfId="0" applyFont="1" applyBorder="1" applyAlignment="1">
      <alignment horizontal="center" vertical="center" wrapText="1"/>
    </xf>
    <xf numFmtId="2" fontId="29" fillId="0" borderId="30" xfId="1" applyNumberFormat="1" applyFont="1" applyBorder="1"/>
    <xf numFmtId="164" fontId="29" fillId="0" borderId="30" xfId="1" applyFont="1" applyBorder="1" applyAlignment="1"/>
    <xf numFmtId="164" fontId="29" fillId="0" borderId="30" xfId="1" applyFont="1" applyBorder="1" applyAlignment="1">
      <alignment horizontal="right"/>
    </xf>
    <xf numFmtId="0" fontId="28" fillId="3" borderId="31" xfId="0" applyFont="1" applyFill="1" applyBorder="1"/>
    <xf numFmtId="0" fontId="28" fillId="3" borderId="30" xfId="0" applyFont="1" applyFill="1" applyBorder="1" applyAlignment="1">
      <alignment horizontal="center"/>
    </xf>
    <xf numFmtId="0" fontId="28" fillId="0" borderId="30" xfId="0" applyFont="1" applyBorder="1" applyAlignment="1">
      <alignment horizontal="right" vertical="center"/>
    </xf>
    <xf numFmtId="0" fontId="28" fillId="0" borderId="30" xfId="0" applyFont="1" applyBorder="1"/>
    <xf numFmtId="16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vertical="center"/>
    </xf>
    <xf numFmtId="164" fontId="28" fillId="0" borderId="30" xfId="1" applyFont="1" applyBorder="1" applyAlignment="1">
      <alignment horizontal="left"/>
    </xf>
    <xf numFmtId="2" fontId="28" fillId="0" borderId="30" xfId="1" applyNumberFormat="1" applyFont="1" applyBorder="1" applyAlignment="1">
      <alignment horizontal="right"/>
    </xf>
    <xf numFmtId="164" fontId="28" fillId="0" borderId="30" xfId="1" applyFont="1" applyBorder="1"/>
    <xf numFmtId="0" fontId="29" fillId="3" borderId="31" xfId="0" applyFont="1" applyFill="1" applyBorder="1" applyAlignment="1">
      <alignment vertical="center"/>
    </xf>
    <xf numFmtId="0" fontId="29" fillId="3" borderId="30" xfId="0" applyFont="1" applyFill="1" applyBorder="1" applyAlignment="1">
      <alignment horizontal="center"/>
    </xf>
    <xf numFmtId="0" fontId="29" fillId="3" borderId="30" xfId="0" applyFont="1" applyFill="1" applyBorder="1" applyAlignment="1">
      <alignment vertical="center" wrapText="1"/>
    </xf>
    <xf numFmtId="164" fontId="29" fillId="3" borderId="30" xfId="1" applyFont="1" applyFill="1" applyBorder="1"/>
    <xf numFmtId="2" fontId="29" fillId="3" borderId="30" xfId="1" applyNumberFormat="1" applyFont="1" applyFill="1" applyBorder="1"/>
    <xf numFmtId="0" fontId="28" fillId="0" borderId="30" xfId="0" applyFont="1" applyBorder="1" applyAlignment="1">
      <alignment horizontal="right"/>
    </xf>
    <xf numFmtId="0" fontId="28" fillId="2" borderId="30" xfId="0" applyFont="1" applyFill="1" applyBorder="1" applyAlignment="1">
      <alignment vertical="center" wrapText="1"/>
    </xf>
    <xf numFmtId="0" fontId="28" fillId="2" borderId="30" xfId="0" applyFont="1" applyFill="1" applyBorder="1" applyAlignment="1">
      <alignment horizontal="center" vertical="center" wrapText="1"/>
    </xf>
    <xf numFmtId="0" fontId="28" fillId="2" borderId="30" xfId="0" applyFont="1" applyFill="1" applyBorder="1" applyAlignment="1">
      <alignment horizontal="left" vertical="center" wrapText="1"/>
    </xf>
    <xf numFmtId="164" fontId="31" fillId="2" borderId="40" xfId="1" applyFont="1" applyFill="1" applyBorder="1" applyAlignment="1">
      <alignment horizontal="center" vertical="center"/>
    </xf>
    <xf numFmtId="164" fontId="31" fillId="2" borderId="41" xfId="1" applyFont="1" applyFill="1" applyBorder="1" applyAlignment="1">
      <alignment horizontal="center" vertical="center"/>
    </xf>
    <xf numFmtId="0" fontId="31" fillId="0" borderId="30" xfId="0" applyFont="1" applyBorder="1"/>
    <xf numFmtId="0" fontId="31" fillId="0" borderId="42" xfId="0" applyFont="1" applyBorder="1"/>
    <xf numFmtId="164" fontId="32" fillId="0" borderId="42" xfId="1" applyFont="1" applyBorder="1"/>
    <xf numFmtId="2" fontId="32" fillId="0" borderId="30" xfId="1" applyNumberFormat="1" applyFont="1" applyBorder="1"/>
    <xf numFmtId="164" fontId="32" fillId="0" borderId="30" xfId="1" applyFont="1" applyBorder="1"/>
    <xf numFmtId="164" fontId="32" fillId="0" borderId="30" xfId="1" applyFont="1" applyBorder="1" applyAlignment="1">
      <alignment horizontal="right"/>
    </xf>
    <xf numFmtId="0" fontId="32" fillId="3" borderId="30" xfId="0" applyFont="1" applyFill="1" applyBorder="1"/>
    <xf numFmtId="0" fontId="34" fillId="0" borderId="30" xfId="0" applyFont="1" applyBorder="1" applyAlignment="1">
      <alignment horizontal="left"/>
    </xf>
    <xf numFmtId="0" fontId="31" fillId="3" borderId="30" xfId="0" applyFont="1" applyFill="1" applyBorder="1"/>
    <xf numFmtId="0" fontId="31" fillId="0" borderId="30" xfId="0" applyFont="1" applyBorder="1" applyAlignment="1">
      <alignment horizontal="right"/>
    </xf>
    <xf numFmtId="164" fontId="31" fillId="0" borderId="30" xfId="1" applyFont="1" applyBorder="1"/>
    <xf numFmtId="2" fontId="31" fillId="0" borderId="30" xfId="1" applyNumberFormat="1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horizontal="left"/>
    </xf>
    <xf numFmtId="0" fontId="32" fillId="0" borderId="0" xfId="0" applyFont="1"/>
    <xf numFmtId="164" fontId="32" fillId="0" borderId="30" xfId="1" applyFont="1" applyFill="1" applyBorder="1"/>
    <xf numFmtId="0" fontId="31" fillId="3" borderId="30" xfId="0" applyFont="1" applyFill="1" applyBorder="1" applyAlignment="1">
      <alignment horizontal="left" wrapText="1"/>
    </xf>
    <xf numFmtId="0" fontId="32" fillId="3" borderId="30" xfId="0" applyFont="1" applyFill="1" applyBorder="1" applyAlignment="1">
      <alignment horizontal="left" vertical="top" wrapText="1"/>
    </xf>
    <xf numFmtId="164" fontId="32" fillId="0" borderId="33" xfId="1" applyFont="1" applyBorder="1"/>
    <xf numFmtId="0" fontId="31" fillId="2" borderId="30" xfId="0" applyFont="1" applyFill="1" applyBorder="1" applyAlignment="1">
      <alignment vertical="center" wrapText="1"/>
    </xf>
    <xf numFmtId="0" fontId="31" fillId="2" borderId="30" xfId="0" applyFont="1" applyFill="1" applyBorder="1" applyAlignment="1">
      <alignment horizontal="center" vertical="center" wrapText="1"/>
    </xf>
    <xf numFmtId="0" fontId="31" fillId="2" borderId="30" xfId="0" applyFont="1" applyFill="1" applyBorder="1" applyAlignment="1">
      <alignment horizontal="right" vertical="center" wrapText="1"/>
    </xf>
    <xf numFmtId="0" fontId="31" fillId="2" borderId="32" xfId="0" applyFont="1" applyFill="1" applyBorder="1" applyAlignment="1">
      <alignment vertical="center" wrapText="1"/>
    </xf>
    <xf numFmtId="164" fontId="31" fillId="2" borderId="30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29" fillId="0" borderId="0" xfId="0" applyFont="1"/>
    <xf numFmtId="0" fontId="28" fillId="0" borderId="0" xfId="0" applyFont="1" applyAlignment="1">
      <alignment horizontal="center" vertical="center" wrapText="1"/>
    </xf>
    <xf numFmtId="164" fontId="29" fillId="0" borderId="0" xfId="1" applyFont="1" applyFill="1" applyBorder="1" applyAlignment="1">
      <alignment horizontal="center" vertical="center"/>
    </xf>
    <xf numFmtId="2" fontId="29" fillId="0" borderId="0" xfId="1" applyNumberFormat="1" applyFont="1" applyFill="1" applyBorder="1" applyAlignment="1">
      <alignment horizontal="center" vertical="center"/>
    </xf>
    <xf numFmtId="0" fontId="31" fillId="0" borderId="0" xfId="0" applyFont="1" applyAlignment="1">
      <alignment horizontal="center"/>
    </xf>
    <xf numFmtId="0" fontId="32" fillId="0" borderId="0" xfId="0" applyFont="1" applyAlignment="1">
      <alignment horizontal="center"/>
    </xf>
    <xf numFmtId="164" fontId="29" fillId="0" borderId="0" xfId="1" applyFont="1"/>
    <xf numFmtId="2" fontId="32" fillId="0" borderId="0" xfId="1" applyNumberFormat="1" applyFont="1"/>
    <xf numFmtId="164" fontId="32" fillId="0" borderId="0" xfId="1" applyFont="1"/>
    <xf numFmtId="2" fontId="32" fillId="0" borderId="30" xfId="1" applyNumberFormat="1" applyFont="1" applyBorder="1" applyAlignment="1">
      <alignment horizontal="right"/>
    </xf>
    <xf numFmtId="166" fontId="32" fillId="0" borderId="30" xfId="0" applyNumberFormat="1" applyFont="1" applyBorder="1"/>
    <xf numFmtId="164" fontId="32" fillId="0" borderId="30" xfId="1" applyFont="1" applyBorder="1" applyAlignment="1"/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0" fontId="31" fillId="0" borderId="30" xfId="0" applyFont="1" applyBorder="1" applyAlignment="1">
      <alignment wrapText="1"/>
    </xf>
    <xf numFmtId="166" fontId="31" fillId="0" borderId="30" xfId="0" applyNumberFormat="1" applyFont="1" applyBorder="1"/>
    <xf numFmtId="164" fontId="31" fillId="0" borderId="30" xfId="1" applyFont="1" applyBorder="1" applyAlignment="1">
      <alignment horizontal="left"/>
    </xf>
    <xf numFmtId="2" fontId="31" fillId="0" borderId="30" xfId="1" applyNumberFormat="1" applyFont="1" applyBorder="1" applyAlignment="1">
      <alignment horizontal="right"/>
    </xf>
    <xf numFmtId="0" fontId="32" fillId="3" borderId="30" xfId="0" applyFont="1" applyFill="1" applyBorder="1" applyAlignment="1">
      <alignment horizontal="left"/>
    </xf>
    <xf numFmtId="0" fontId="32" fillId="3" borderId="30" xfId="0" applyFont="1" applyFill="1" applyBorder="1" applyAlignment="1">
      <alignment horizontal="center"/>
    </xf>
    <xf numFmtId="164" fontId="32" fillId="0" borderId="30" xfId="1" applyFont="1" applyBorder="1" applyAlignment="1">
      <alignment horizontal="left"/>
    </xf>
    <xf numFmtId="164" fontId="31" fillId="0" borderId="30" xfId="1" applyFont="1" applyBorder="1" applyAlignment="1">
      <alignment horizontal="right"/>
    </xf>
    <xf numFmtId="166" fontId="32" fillId="0" borderId="30" xfId="0" applyNumberFormat="1" applyFont="1" applyBorder="1" applyAlignment="1">
      <alignment horizontal="right"/>
    </xf>
    <xf numFmtId="0" fontId="31" fillId="2" borderId="32" xfId="0" applyFont="1" applyFill="1" applyBorder="1" applyAlignment="1">
      <alignment horizontal="left" vertical="center" wrapText="1"/>
    </xf>
    <xf numFmtId="164" fontId="31" fillId="2" borderId="32" xfId="0" applyNumberFormat="1" applyFont="1" applyFill="1" applyBorder="1" applyAlignment="1">
      <alignment vertical="center" wrapText="1"/>
    </xf>
    <xf numFmtId="2" fontId="31" fillId="2" borderId="32" xfId="0" applyNumberFormat="1" applyFont="1" applyFill="1" applyBorder="1" applyAlignment="1">
      <alignment horizontal="right" vertical="center" wrapText="1"/>
    </xf>
    <xf numFmtId="0" fontId="32" fillId="3" borderId="0" xfId="0" applyFont="1" applyFill="1"/>
    <xf numFmtId="0" fontId="32" fillId="3" borderId="0" xfId="0" applyFont="1" applyFill="1" applyAlignment="1">
      <alignment horizontal="center"/>
    </xf>
    <xf numFmtId="0" fontId="32" fillId="0" borderId="0" xfId="0" applyFont="1" applyAlignment="1">
      <alignment wrapText="1"/>
    </xf>
    <xf numFmtId="0" fontId="32" fillId="0" borderId="0" xfId="0" applyFont="1" applyAlignment="1">
      <alignment horizontal="left"/>
    </xf>
    <xf numFmtId="2" fontId="32" fillId="0" borderId="0" xfId="0" applyNumberFormat="1" applyFont="1" applyAlignment="1">
      <alignment horizontal="right"/>
    </xf>
    <xf numFmtId="164" fontId="32" fillId="0" borderId="0" xfId="1" applyFont="1" applyBorder="1"/>
    <xf numFmtId="2" fontId="32" fillId="0" borderId="0" xfId="1" applyNumberFormat="1" applyFont="1" applyBorder="1"/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/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4" fontId="31" fillId="0" borderId="0" xfId="1" applyFont="1" applyBorder="1"/>
    <xf numFmtId="2" fontId="31" fillId="0" borderId="0" xfId="1" applyNumberFormat="1" applyFont="1" applyBorder="1"/>
    <xf numFmtId="0" fontId="35" fillId="0" borderId="0" xfId="0" applyFont="1" applyAlignment="1">
      <alignment horizontal="center"/>
    </xf>
    <xf numFmtId="0" fontId="35" fillId="0" borderId="0" xfId="0" applyFont="1"/>
    <xf numFmtId="0" fontId="36" fillId="0" borderId="0" xfId="0" applyFont="1" applyAlignment="1">
      <alignment horizontal="center"/>
    </xf>
    <xf numFmtId="164" fontId="31" fillId="0" borderId="30" xfId="1" applyFont="1" applyBorder="1" applyAlignment="1"/>
    <xf numFmtId="0" fontId="31" fillId="0" borderId="31" xfId="0" applyFont="1" applyBorder="1"/>
    <xf numFmtId="0" fontId="31" fillId="3" borderId="31" xfId="0" applyFont="1" applyFill="1" applyBorder="1"/>
    <xf numFmtId="164" fontId="31" fillId="0" borderId="30" xfId="0" applyNumberFormat="1" applyFont="1" applyBorder="1"/>
    <xf numFmtId="2" fontId="31" fillId="0" borderId="30" xfId="0" applyNumberFormat="1" applyFont="1" applyBorder="1"/>
    <xf numFmtId="0" fontId="31" fillId="2" borderId="30" xfId="0" applyFont="1" applyFill="1" applyBorder="1" applyAlignment="1">
      <alignment horizontal="left" vertical="center" wrapText="1"/>
    </xf>
    <xf numFmtId="43" fontId="31" fillId="2" borderId="32" xfId="0" applyNumberFormat="1" applyFont="1" applyFill="1" applyBorder="1" applyAlignment="1">
      <alignment horizontal="left" vertical="center" wrapText="1"/>
    </xf>
    <xf numFmtId="0" fontId="32" fillId="0" borderId="31" xfId="0" applyFont="1" applyBorder="1"/>
    <xf numFmtId="0" fontId="32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3" fillId="4" borderId="0" xfId="0" applyFont="1" applyFill="1" applyAlignment="1">
      <alignment horizontal="center" wrapText="1"/>
    </xf>
    <xf numFmtId="4" fontId="3" fillId="4" borderId="0" xfId="0" applyNumberFormat="1" applyFont="1" applyFill="1" applyAlignment="1">
      <alignment horizontal="right"/>
    </xf>
    <xf numFmtId="2" fontId="3" fillId="4" borderId="0" xfId="0" applyNumberFormat="1" applyFont="1" applyFill="1" applyAlignment="1">
      <alignment horizontal="right"/>
    </xf>
    <xf numFmtId="0" fontId="3" fillId="5" borderId="0" xfId="0" applyFont="1" applyFill="1" applyAlignment="1">
      <alignment horizontal="center"/>
    </xf>
    <xf numFmtId="0" fontId="3" fillId="5" borderId="0" xfId="0" applyFont="1" applyFill="1"/>
    <xf numFmtId="0" fontId="32" fillId="5" borderId="0" xfId="0" applyFont="1" applyFill="1"/>
    <xf numFmtId="0" fontId="32" fillId="4" borderId="0" xfId="0" applyFont="1" applyFill="1"/>
    <xf numFmtId="164" fontId="32" fillId="5" borderId="0" xfId="1" applyFont="1" applyFill="1" applyBorder="1"/>
    <xf numFmtId="2" fontId="32" fillId="5" borderId="0" xfId="1" applyNumberFormat="1" applyFont="1" applyFill="1"/>
    <xf numFmtId="164" fontId="32" fillId="5" borderId="0" xfId="1" applyFont="1" applyFill="1"/>
    <xf numFmtId="0" fontId="32" fillId="5" borderId="0" xfId="0" applyFont="1" applyFill="1" applyAlignment="1">
      <alignment horizontal="center"/>
    </xf>
    <xf numFmtId="0" fontId="31" fillId="4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right"/>
    </xf>
    <xf numFmtId="2" fontId="31" fillId="4" borderId="0" xfId="0" applyNumberFormat="1" applyFont="1" applyFill="1" applyAlignment="1">
      <alignment horizontal="right"/>
    </xf>
    <xf numFmtId="0" fontId="31" fillId="5" borderId="0" xfId="0" applyFont="1" applyFill="1" applyAlignment="1">
      <alignment horizontal="center"/>
    </xf>
    <xf numFmtId="0" fontId="31" fillId="5" borderId="0" xfId="0" applyFont="1" applyFill="1"/>
    <xf numFmtId="0" fontId="29" fillId="0" borderId="30" xfId="0" applyFont="1" applyBorder="1" applyAlignment="1">
      <alignment wrapText="1"/>
    </xf>
    <xf numFmtId="4" fontId="29" fillId="0" borderId="30" xfId="0" applyNumberFormat="1" applyFont="1" applyBorder="1"/>
    <xf numFmtId="2" fontId="29" fillId="0" borderId="30" xfId="0" applyNumberFormat="1" applyFont="1" applyBorder="1"/>
    <xf numFmtId="0" fontId="29" fillId="0" borderId="30" xfId="0" applyFont="1" applyBorder="1" applyAlignment="1">
      <alignment horizontal="left"/>
    </xf>
    <xf numFmtId="0" fontId="28" fillId="3" borderId="30" xfId="0" applyFont="1" applyFill="1" applyBorder="1"/>
    <xf numFmtId="0" fontId="29" fillId="5" borderId="30" xfId="0" applyFont="1" applyFill="1" applyBorder="1" applyAlignment="1">
      <alignment horizontal="left"/>
    </xf>
    <xf numFmtId="0" fontId="29" fillId="5" borderId="30" xfId="0" applyFont="1" applyFill="1" applyBorder="1" applyAlignment="1">
      <alignment horizontal="center" vertical="center" wrapText="1"/>
    </xf>
    <xf numFmtId="4" fontId="29" fillId="5" borderId="30" xfId="0" applyNumberFormat="1" applyFont="1" applyFill="1" applyBorder="1"/>
    <xf numFmtId="2" fontId="29" fillId="5" borderId="30" xfId="0" applyNumberFormat="1" applyFont="1" applyFill="1" applyBorder="1"/>
    <xf numFmtId="0" fontId="28" fillId="2" borderId="31" xfId="0" applyFont="1" applyFill="1" applyBorder="1" applyAlignment="1">
      <alignment horizontal="center" vertical="center"/>
    </xf>
    <xf numFmtId="0" fontId="28" fillId="2" borderId="31" xfId="0" applyFont="1" applyFill="1" applyBorder="1" applyAlignment="1">
      <alignment horizontal="left" vertical="center"/>
    </xf>
    <xf numFmtId="4" fontId="28" fillId="7" borderId="30" xfId="0" applyNumberFormat="1" applyFont="1" applyFill="1" applyBorder="1" applyAlignment="1">
      <alignment horizontal="center"/>
    </xf>
    <xf numFmtId="2" fontId="28" fillId="7" borderId="30" xfId="0" applyNumberFormat="1" applyFont="1" applyFill="1" applyBorder="1" applyAlignment="1">
      <alignment horizontal="center"/>
    </xf>
    <xf numFmtId="164" fontId="28" fillId="7" borderId="30" xfId="1" applyFont="1" applyFill="1" applyBorder="1" applyAlignment="1" applyProtection="1">
      <alignment horizontal="center"/>
    </xf>
    <xf numFmtId="2" fontId="28" fillId="7" borderId="30" xfId="0" applyNumberFormat="1" applyFont="1" applyFill="1" applyBorder="1" applyAlignment="1">
      <alignment horizontal="right"/>
    </xf>
    <xf numFmtId="43" fontId="28" fillId="2" borderId="32" xfId="0" applyNumberFormat="1" applyFont="1" applyFill="1" applyBorder="1" applyAlignment="1">
      <alignment horizontal="left" wrapText="1"/>
    </xf>
    <xf numFmtId="2" fontId="28" fillId="2" borderId="32" xfId="0" applyNumberFormat="1" applyFont="1" applyFill="1" applyBorder="1" applyAlignment="1">
      <alignment horizontal="right" wrapText="1"/>
    </xf>
    <xf numFmtId="0" fontId="28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4" fontId="0" fillId="0" borderId="0" xfId="1" applyFont="1"/>
    <xf numFmtId="0" fontId="32" fillId="0" borderId="43" xfId="0" applyFont="1" applyBorder="1" applyAlignment="1">
      <alignment wrapText="1"/>
    </xf>
    <xf numFmtId="0" fontId="31" fillId="0" borderId="30" xfId="0" applyFont="1" applyBorder="1" applyAlignment="1">
      <alignment horizontal="center" vertical="center"/>
    </xf>
    <xf numFmtId="0" fontId="31" fillId="0" borderId="30" xfId="0" applyFont="1" applyBorder="1" applyAlignment="1">
      <alignment horizontal="center" vertical="center" wrapText="1"/>
    </xf>
    <xf numFmtId="164" fontId="31" fillId="0" borderId="30" xfId="1" applyFont="1" applyFill="1" applyBorder="1" applyAlignment="1">
      <alignment horizontal="center" vertical="center"/>
    </xf>
    <xf numFmtId="2" fontId="31" fillId="0" borderId="30" xfId="1" applyNumberFormat="1" applyFont="1" applyFill="1" applyBorder="1" applyAlignment="1">
      <alignment horizontal="right" vertical="center"/>
    </xf>
    <xf numFmtId="0" fontId="34" fillId="3" borderId="30" xfId="0" applyFont="1" applyFill="1" applyBorder="1" applyAlignment="1">
      <alignment horizontal="left"/>
    </xf>
    <xf numFmtId="0" fontId="28" fillId="3" borderId="30" xfId="0" applyFont="1" applyFill="1" applyBorder="1" applyAlignment="1">
      <alignment horizontal="left"/>
    </xf>
    <xf numFmtId="0" fontId="28" fillId="0" borderId="30" xfId="0" applyFont="1" applyBorder="1" applyAlignment="1">
      <alignment wrapText="1"/>
    </xf>
    <xf numFmtId="0" fontId="28" fillId="0" borderId="30" xfId="0" applyFont="1" applyBorder="1" applyAlignment="1">
      <alignment horizontal="center"/>
    </xf>
    <xf numFmtId="166" fontId="28" fillId="0" borderId="30" xfId="0" applyNumberFormat="1" applyFont="1" applyBorder="1"/>
    <xf numFmtId="0" fontId="29" fillId="3" borderId="30" xfId="0" applyFont="1" applyFill="1" applyBorder="1" applyAlignment="1">
      <alignment horizontal="left"/>
    </xf>
    <xf numFmtId="166" fontId="29" fillId="0" borderId="30" xfId="0" applyNumberFormat="1" applyFont="1" applyBorder="1"/>
    <xf numFmtId="164" fontId="29" fillId="0" borderId="30" xfId="1" applyFont="1" applyBorder="1" applyAlignment="1">
      <alignment horizontal="left"/>
    </xf>
    <xf numFmtId="0" fontId="28" fillId="0" borderId="30" xfId="0" applyFont="1" applyBorder="1" applyAlignment="1">
      <alignment horizontal="left"/>
    </xf>
    <xf numFmtId="164" fontId="28" fillId="0" borderId="30" xfId="1" applyFont="1" applyBorder="1" applyAlignment="1">
      <alignment horizontal="right"/>
    </xf>
    <xf numFmtId="166" fontId="29" fillId="0" borderId="30" xfId="0" applyNumberFormat="1" applyFont="1" applyBorder="1" applyAlignment="1">
      <alignment horizontal="right"/>
    </xf>
    <xf numFmtId="0" fontId="28" fillId="2" borderId="30" xfId="0" applyFont="1" applyFill="1" applyBorder="1" applyAlignment="1">
      <alignment wrapText="1"/>
    </xf>
    <xf numFmtId="0" fontId="28" fillId="2" borderId="30" xfId="0" applyFont="1" applyFill="1" applyBorder="1" applyAlignment="1">
      <alignment horizontal="center" wrapText="1"/>
    </xf>
    <xf numFmtId="0" fontId="28" fillId="2" borderId="32" xfId="0" applyFont="1" applyFill="1" applyBorder="1" applyAlignment="1">
      <alignment horizontal="left" wrapText="1"/>
    </xf>
    <xf numFmtId="164" fontId="28" fillId="2" borderId="32" xfId="0" applyNumberFormat="1" applyFont="1" applyFill="1" applyBorder="1" applyAlignment="1">
      <alignment wrapText="1"/>
    </xf>
    <xf numFmtId="164" fontId="31" fillId="0" borderId="32" xfId="1" applyFont="1" applyBorder="1" applyAlignment="1">
      <alignment horizontal="left"/>
    </xf>
    <xf numFmtId="2" fontId="31" fillId="0" borderId="32" xfId="1" applyNumberFormat="1" applyFont="1" applyBorder="1" applyAlignment="1">
      <alignment horizontal="right"/>
    </xf>
    <xf numFmtId="0" fontId="29" fillId="3" borderId="30" xfId="0" applyFont="1" applyFill="1" applyBorder="1" applyAlignment="1">
      <alignment horizontal="center" vertical="center" wrapText="1"/>
    </xf>
    <xf numFmtId="0" fontId="29" fillId="0" borderId="30" xfId="0" applyFont="1" applyBorder="1" applyAlignment="1">
      <alignment horizontal="center" wrapText="1"/>
    </xf>
    <xf numFmtId="164" fontId="28" fillId="3" borderId="30" xfId="1" applyFont="1" applyFill="1" applyBorder="1"/>
    <xf numFmtId="2" fontId="28" fillId="3" borderId="30" xfId="1" applyNumberFormat="1" applyFont="1" applyFill="1" applyBorder="1"/>
    <xf numFmtId="164" fontId="28" fillId="3" borderId="32" xfId="1" applyFont="1" applyFill="1" applyBorder="1"/>
    <xf numFmtId="2" fontId="28" fillId="3" borderId="32" xfId="1" applyNumberFormat="1" applyFont="1" applyFill="1" applyBorder="1"/>
    <xf numFmtId="164" fontId="28" fillId="0" borderId="32" xfId="0" applyNumberFormat="1" applyFont="1" applyBorder="1"/>
    <xf numFmtId="0" fontId="37" fillId="3" borderId="30" xfId="0" applyFont="1" applyFill="1" applyBorder="1"/>
    <xf numFmtId="0" fontId="29" fillId="5" borderId="30" xfId="0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vertical="center"/>
    </xf>
    <xf numFmtId="0" fontId="31" fillId="0" borderId="32" xfId="0" applyFont="1" applyBorder="1" applyAlignment="1">
      <alignment wrapText="1"/>
    </xf>
    <xf numFmtId="0" fontId="34" fillId="0" borderId="30" xfId="0" applyFont="1" applyBorder="1" applyAlignment="1">
      <alignment horizontal="center"/>
    </xf>
    <xf numFmtId="0" fontId="34" fillId="3" borderId="30" xfId="0" applyFont="1" applyFill="1" applyBorder="1" applyAlignment="1">
      <alignment horizontal="center"/>
    </xf>
    <xf numFmtId="0" fontId="31" fillId="3" borderId="30" xfId="0" applyFont="1" applyFill="1" applyBorder="1" applyAlignment="1">
      <alignment horizontal="center" wrapText="1"/>
    </xf>
    <xf numFmtId="0" fontId="29" fillId="0" borderId="31" xfId="0" applyFont="1" applyBorder="1" applyAlignment="1">
      <alignment horizontal="center" vertical="center"/>
    </xf>
    <xf numFmtId="0" fontId="28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 vertical="center"/>
    </xf>
    <xf numFmtId="0" fontId="37" fillId="3" borderId="30" xfId="0" applyFont="1" applyFill="1" applyBorder="1" applyAlignment="1">
      <alignment horizontal="center"/>
    </xf>
    <xf numFmtId="0" fontId="28" fillId="2" borderId="31" xfId="0" applyFont="1" applyFill="1" applyBorder="1" applyAlignment="1">
      <alignment horizontal="center" vertical="center" wrapText="1"/>
    </xf>
    <xf numFmtId="0" fontId="31" fillId="2" borderId="31" xfId="0" applyFont="1" applyFill="1" applyBorder="1" applyAlignment="1">
      <alignment vertical="center" wrapText="1"/>
    </xf>
    <xf numFmtId="0" fontId="31" fillId="0" borderId="44" xfId="0" applyFont="1" applyBorder="1" applyAlignment="1">
      <alignment horizontal="center"/>
    </xf>
    <xf numFmtId="164" fontId="9" fillId="5" borderId="0" xfId="1" applyFont="1" applyFill="1"/>
    <xf numFmtId="2" fontId="9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4" fillId="5" borderId="0" xfId="0" applyFont="1" applyFill="1"/>
    <xf numFmtId="0" fontId="14" fillId="5" borderId="0" xfId="0" applyFont="1" applyFill="1" applyAlignment="1">
      <alignment wrapText="1"/>
    </xf>
    <xf numFmtId="0" fontId="14" fillId="5" borderId="0" xfId="0" applyFont="1" applyFill="1" applyAlignment="1">
      <alignment horizontal="center"/>
    </xf>
    <xf numFmtId="2" fontId="14" fillId="5" borderId="0" xfId="0" applyNumberFormat="1" applyFont="1" applyFill="1" applyAlignment="1">
      <alignment horizontal="right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8" fillId="5" borderId="0" xfId="0" applyFont="1" applyFill="1" applyAlignment="1">
      <alignment wrapText="1"/>
    </xf>
    <xf numFmtId="0" fontId="35" fillId="5" borderId="0" xfId="0" applyFont="1" applyFill="1"/>
    <xf numFmtId="0" fontId="9" fillId="5" borderId="0" xfId="0" applyFont="1" applyFill="1" applyAlignment="1">
      <alignment wrapText="1"/>
    </xf>
    <xf numFmtId="2" fontId="9" fillId="5" borderId="0" xfId="0" applyNumberFormat="1" applyFont="1" applyFill="1" applyAlignment="1">
      <alignment horizontal="right"/>
    </xf>
    <xf numFmtId="0" fontId="34" fillId="0" borderId="30" xfId="0" applyFont="1" applyBorder="1" applyAlignment="1">
      <alignment wrapText="1"/>
    </xf>
    <xf numFmtId="164" fontId="32" fillId="0" borderId="30" xfId="1" applyFont="1" applyFill="1" applyBorder="1" applyAlignment="1">
      <alignment horizontal="left"/>
    </xf>
    <xf numFmtId="2" fontId="32" fillId="0" borderId="30" xfId="1" applyNumberFormat="1" applyFont="1" applyFill="1" applyBorder="1" applyAlignment="1">
      <alignment horizontal="right"/>
    </xf>
    <xf numFmtId="164" fontId="32" fillId="0" borderId="30" xfId="1" applyFont="1" applyFill="1" applyBorder="1" applyAlignment="1"/>
    <xf numFmtId="0" fontId="29" fillId="0" borderId="30" xfId="0" applyFont="1" applyBorder="1" applyAlignment="1">
      <alignment horizontal="right"/>
    </xf>
    <xf numFmtId="43" fontId="31" fillId="7" borderId="32" xfId="0" applyNumberFormat="1" applyFont="1" applyFill="1" applyBorder="1" applyAlignment="1">
      <alignment horizontal="left" vertical="center" wrapText="1"/>
    </xf>
    <xf numFmtId="2" fontId="31" fillId="7" borderId="32" xfId="0" applyNumberFormat="1" applyFont="1" applyFill="1" applyBorder="1" applyAlignment="1">
      <alignment horizontal="right" vertical="center" wrapText="1"/>
    </xf>
    <xf numFmtId="2" fontId="31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/>
    </xf>
    <xf numFmtId="0" fontId="31" fillId="0" borderId="30" xfId="0" applyFont="1" applyBorder="1" applyAlignment="1">
      <alignment horizontal="left" vertical="center"/>
    </xf>
    <xf numFmtId="0" fontId="32" fillId="0" borderId="30" xfId="0" applyFont="1" applyBorder="1" applyAlignment="1">
      <alignment horizontal="center" wrapText="1"/>
    </xf>
    <xf numFmtId="164" fontId="32" fillId="3" borderId="30" xfId="1" applyFont="1" applyFill="1" applyBorder="1"/>
    <xf numFmtId="2" fontId="32" fillId="3" borderId="30" xfId="1" applyNumberFormat="1" applyFont="1" applyFill="1" applyBorder="1"/>
    <xf numFmtId="164" fontId="31" fillId="3" borderId="30" xfId="1" applyFont="1" applyFill="1" applyBorder="1"/>
    <xf numFmtId="0" fontId="32" fillId="3" borderId="31" xfId="0" applyFont="1" applyFill="1" applyBorder="1" applyAlignment="1">
      <alignment vertical="center"/>
    </xf>
    <xf numFmtId="0" fontId="32" fillId="3" borderId="31" xfId="0" applyFont="1" applyFill="1" applyBorder="1" applyAlignment="1">
      <alignment horizontal="center" vertical="center"/>
    </xf>
    <xf numFmtId="0" fontId="32" fillId="3" borderId="30" xfId="0" applyFont="1" applyFill="1" applyBorder="1" applyAlignment="1">
      <alignment horizontal="left" vertical="center" wrapText="1"/>
    </xf>
    <xf numFmtId="2" fontId="31" fillId="3" borderId="30" xfId="1" applyNumberFormat="1" applyFont="1" applyFill="1" applyBorder="1"/>
    <xf numFmtId="164" fontId="31" fillId="3" borderId="32" xfId="1" applyFont="1" applyFill="1" applyBorder="1"/>
    <xf numFmtId="2" fontId="31" fillId="3" borderId="32" xfId="1" applyNumberFormat="1" applyFont="1" applyFill="1" applyBorder="1"/>
    <xf numFmtId="164" fontId="31" fillId="0" borderId="32" xfId="0" applyNumberFormat="1" applyFont="1" applyBorder="1"/>
    <xf numFmtId="0" fontId="31" fillId="2" borderId="30" xfId="0" applyFont="1" applyFill="1" applyBorder="1" applyAlignment="1">
      <alignment horizontal="right" wrapText="1"/>
    </xf>
    <xf numFmtId="43" fontId="31" fillId="2" borderId="32" xfId="0" applyNumberFormat="1" applyFont="1" applyFill="1" applyBorder="1" applyAlignment="1">
      <alignment horizontal="left" wrapText="1"/>
    </xf>
    <xf numFmtId="2" fontId="31" fillId="2" borderId="32" xfId="0" applyNumberFormat="1" applyFont="1" applyFill="1" applyBorder="1" applyAlignment="1">
      <alignment horizontal="right" wrapText="1"/>
    </xf>
    <xf numFmtId="164" fontId="31" fillId="8" borderId="30" xfId="1" applyFont="1" applyFill="1" applyBorder="1"/>
    <xf numFmtId="0" fontId="32" fillId="0" borderId="42" xfId="0" applyFont="1" applyBorder="1" applyAlignment="1">
      <alignment horizontal="center"/>
    </xf>
    <xf numFmtId="2" fontId="32" fillId="0" borderId="42" xfId="1" applyNumberFormat="1" applyFont="1" applyBorder="1"/>
    <xf numFmtId="0" fontId="31" fillId="9" borderId="30" xfId="0" applyFont="1" applyFill="1" applyBorder="1" applyAlignment="1">
      <alignment vertical="center" wrapText="1"/>
    </xf>
    <xf numFmtId="43" fontId="31" fillId="9" borderId="32" xfId="0" applyNumberFormat="1" applyFont="1" applyFill="1" applyBorder="1" applyAlignment="1">
      <alignment horizontal="left" vertical="center" wrapText="1"/>
    </xf>
    <xf numFmtId="2" fontId="31" fillId="9" borderId="32" xfId="0" applyNumberFormat="1" applyFont="1" applyFill="1" applyBorder="1" applyAlignment="1">
      <alignment horizontal="right" vertical="center" wrapText="1"/>
    </xf>
    <xf numFmtId="164" fontId="31" fillId="10" borderId="30" xfId="1" applyFont="1" applyFill="1" applyBorder="1" applyAlignment="1"/>
    <xf numFmtId="2" fontId="31" fillId="10" borderId="30" xfId="0" applyNumberFormat="1" applyFont="1" applyFill="1" applyBorder="1"/>
    <xf numFmtId="164" fontId="31" fillId="10" borderId="30" xfId="1" applyFont="1" applyFill="1" applyBorder="1"/>
    <xf numFmtId="164" fontId="0" fillId="5" borderId="0" xfId="0" applyNumberFormat="1" applyFill="1"/>
    <xf numFmtId="4" fontId="32" fillId="0" borderId="30" xfId="1" applyNumberFormat="1" applyFont="1" applyBorder="1"/>
    <xf numFmtId="0" fontId="31" fillId="11" borderId="30" xfId="0" applyFont="1" applyFill="1" applyBorder="1" applyAlignment="1">
      <alignment horizontal="center" vertical="center"/>
    </xf>
    <xf numFmtId="0" fontId="31" fillId="11" borderId="42" xfId="0" applyFont="1" applyFill="1" applyBorder="1" applyAlignment="1">
      <alignment horizontal="center" vertical="center"/>
    </xf>
    <xf numFmtId="0" fontId="31" fillId="11" borderId="30" xfId="0" applyFont="1" applyFill="1" applyBorder="1" applyAlignment="1">
      <alignment horizontal="center" vertical="center" wrapText="1"/>
    </xf>
    <xf numFmtId="164" fontId="31" fillId="11" borderId="30" xfId="1" applyFont="1" applyFill="1" applyBorder="1" applyAlignment="1">
      <alignment horizontal="center" vertical="center"/>
    </xf>
    <xf numFmtId="2" fontId="31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5" fillId="5" borderId="0" xfId="0" applyFont="1" applyFill="1" applyAlignment="1">
      <alignment horizontal="center"/>
    </xf>
    <xf numFmtId="164" fontId="31" fillId="2" borderId="30" xfId="1" applyFont="1" applyFill="1" applyBorder="1" applyAlignment="1">
      <alignment horizontal="center"/>
    </xf>
    <xf numFmtId="2" fontId="31" fillId="2" borderId="30" xfId="1" applyNumberFormat="1" applyFont="1" applyFill="1" applyBorder="1" applyAlignment="1">
      <alignment horizontal="right"/>
    </xf>
    <xf numFmtId="0" fontId="32" fillId="0" borderId="31" xfId="0" applyFont="1" applyBorder="1" applyAlignment="1">
      <alignment horizontal="center"/>
    </xf>
    <xf numFmtId="0" fontId="29" fillId="0" borderId="30" xfId="0" applyFont="1" applyBorder="1" applyAlignment="1">
      <alignment vertical="center" wrapText="1"/>
    </xf>
    <xf numFmtId="0" fontId="31" fillId="5" borderId="0" xfId="0" applyFont="1" applyFill="1" applyAlignment="1">
      <alignment wrapText="1"/>
    </xf>
    <xf numFmtId="4" fontId="31" fillId="4" borderId="0" xfId="0" applyNumberFormat="1" applyFont="1" applyFill="1"/>
    <xf numFmtId="164" fontId="32" fillId="5" borderId="30" xfId="1" applyFont="1" applyFill="1" applyBorder="1"/>
    <xf numFmtId="164" fontId="31" fillId="5" borderId="30" xfId="1" applyFont="1" applyFill="1" applyBorder="1"/>
    <xf numFmtId="164" fontId="32" fillId="4" borderId="30" xfId="1" applyFont="1" applyFill="1" applyBorder="1"/>
    <xf numFmtId="164" fontId="32" fillId="5" borderId="30" xfId="1" applyFont="1" applyFill="1" applyBorder="1" applyAlignment="1">
      <alignment horizontal="right"/>
    </xf>
    <xf numFmtId="164" fontId="31" fillId="4" borderId="30" xfId="1" applyFont="1" applyFill="1" applyBorder="1"/>
    <xf numFmtId="43" fontId="0" fillId="0" borderId="30" xfId="0" applyNumberFormat="1" applyBorder="1" applyAlignment="1">
      <alignment horizontal="center"/>
    </xf>
    <xf numFmtId="164" fontId="31" fillId="2" borderId="30" xfId="0" applyNumberFormat="1" applyFont="1" applyFill="1" applyBorder="1" applyAlignment="1">
      <alignment vertical="center" wrapText="1"/>
    </xf>
    <xf numFmtId="2" fontId="31" fillId="2" borderId="30" xfId="0" applyNumberFormat="1" applyFont="1" applyFill="1" applyBorder="1" applyAlignment="1">
      <alignment horizontal="right" vertical="center" wrapText="1"/>
    </xf>
    <xf numFmtId="0" fontId="32" fillId="3" borderId="30" xfId="0" applyFont="1" applyFill="1" applyBorder="1" applyAlignment="1">
      <alignment vertical="center"/>
    </xf>
    <xf numFmtId="0" fontId="32" fillId="3" borderId="30" xfId="0" applyFont="1" applyFill="1" applyBorder="1" applyAlignment="1">
      <alignment horizontal="center" vertical="center"/>
    </xf>
    <xf numFmtId="0" fontId="32" fillId="0" borderId="30" xfId="0" applyFont="1" applyBorder="1" applyAlignment="1">
      <alignment horizontal="center" vertical="center"/>
    </xf>
    <xf numFmtId="4" fontId="31" fillId="0" borderId="30" xfId="1" applyNumberFormat="1" applyFont="1" applyBorder="1"/>
    <xf numFmtId="0" fontId="31" fillId="2" borderId="30" xfId="0" applyFont="1" applyFill="1" applyBorder="1" applyAlignment="1">
      <alignment wrapText="1"/>
    </xf>
    <xf numFmtId="164" fontId="31" fillId="2" borderId="30" xfId="0" applyNumberFormat="1" applyFont="1" applyFill="1" applyBorder="1" applyAlignment="1">
      <alignment wrapText="1"/>
    </xf>
    <xf numFmtId="2" fontId="31" fillId="2" borderId="30" xfId="0" applyNumberFormat="1" applyFont="1" applyFill="1" applyBorder="1" applyAlignment="1">
      <alignment horizontal="right" wrapText="1"/>
    </xf>
    <xf numFmtId="0" fontId="32" fillId="4" borderId="30" xfId="0" applyFont="1" applyFill="1" applyBorder="1" applyAlignment="1">
      <alignment horizontal="left"/>
    </xf>
    <xf numFmtId="164" fontId="31" fillId="4" borderId="0" xfId="0" applyNumberFormat="1" applyFont="1" applyFill="1" applyAlignment="1">
      <alignment horizontal="center" wrapText="1"/>
    </xf>
    <xf numFmtId="164" fontId="31" fillId="11" borderId="0" xfId="0" applyNumberFormat="1" applyFont="1" applyFill="1" applyAlignment="1">
      <alignment wrapText="1"/>
    </xf>
    <xf numFmtId="0" fontId="34" fillId="3" borderId="30" xfId="0" applyFont="1" applyFill="1" applyBorder="1" applyAlignment="1">
      <alignment horizontal="left" wrapText="1"/>
    </xf>
    <xf numFmtId="0" fontId="34" fillId="3" borderId="30" xfId="0" applyFont="1" applyFill="1" applyBorder="1" applyAlignment="1">
      <alignment horizontal="center" wrapText="1"/>
    </xf>
    <xf numFmtId="164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4" fontId="31" fillId="0" borderId="30" xfId="1" applyFont="1" applyFill="1" applyBorder="1"/>
    <xf numFmtId="164" fontId="31" fillId="0" borderId="30" xfId="1" applyFont="1" applyFill="1" applyBorder="1" applyAlignment="1"/>
    <xf numFmtId="0" fontId="32" fillId="0" borderId="30" xfId="0" applyFont="1" applyBorder="1" applyAlignment="1">
      <alignment vertical="center"/>
    </xf>
    <xf numFmtId="4" fontId="28" fillId="7" borderId="30" xfId="0" applyNumberFormat="1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wrapText="1"/>
    </xf>
    <xf numFmtId="0" fontId="28" fillId="2" borderId="31" xfId="0" applyFont="1" applyFill="1" applyBorder="1" applyAlignment="1">
      <alignment horizontal="right"/>
    </xf>
    <xf numFmtId="164" fontId="28" fillId="7" borderId="30" xfId="1" applyFont="1" applyFill="1" applyBorder="1" applyAlignment="1" applyProtection="1">
      <alignment horizontal="right"/>
    </xf>
    <xf numFmtId="14" fontId="32" fillId="3" borderId="30" xfId="0" applyNumberFormat="1" applyFont="1" applyFill="1" applyBorder="1" applyAlignment="1">
      <alignment horizontal="right"/>
    </xf>
    <xf numFmtId="14" fontId="32" fillId="0" borderId="30" xfId="0" applyNumberFormat="1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0" fontId="32" fillId="3" borderId="30" xfId="0" applyFont="1" applyFill="1" applyBorder="1" applyAlignment="1">
      <alignment horizontal="right"/>
    </xf>
    <xf numFmtId="0" fontId="32" fillId="0" borderId="30" xfId="0" applyFont="1" applyBorder="1" applyAlignment="1">
      <alignment horizontal="right" wrapText="1"/>
    </xf>
    <xf numFmtId="14" fontId="34" fillId="3" borderId="30" xfId="0" applyNumberFormat="1" applyFont="1" applyFill="1" applyBorder="1" applyAlignment="1">
      <alignment horizontal="right"/>
    </xf>
    <xf numFmtId="14" fontId="34" fillId="0" borderId="30" xfId="0" applyNumberFormat="1" applyFont="1" applyBorder="1" applyAlignment="1">
      <alignment horizontal="right" wrapText="1"/>
    </xf>
    <xf numFmtId="2" fontId="32" fillId="0" borderId="30" xfId="1" applyNumberFormat="1" applyFont="1" applyFill="1" applyBorder="1"/>
    <xf numFmtId="0" fontId="31" fillId="2" borderId="31" xfId="0" applyFont="1" applyFill="1" applyBorder="1" applyAlignment="1">
      <alignment horizontal="right" wrapText="1"/>
    </xf>
    <xf numFmtId="0" fontId="31" fillId="2" borderId="31" xfId="0" applyFont="1" applyFill="1" applyBorder="1" applyAlignment="1">
      <alignment horizontal="right"/>
    </xf>
    <xf numFmtId="0" fontId="31" fillId="7" borderId="31" xfId="0" applyFont="1" applyFill="1" applyBorder="1" applyAlignment="1">
      <alignment horizontal="right"/>
    </xf>
    <xf numFmtId="4" fontId="31" fillId="8" borderId="30" xfId="0" applyNumberFormat="1" applyFont="1" applyFill="1" applyBorder="1"/>
    <xf numFmtId="14" fontId="35" fillId="0" borderId="30" xfId="0" applyNumberFormat="1" applyFont="1" applyBorder="1" applyAlignment="1">
      <alignment horizontal="right" wrapText="1"/>
    </xf>
    <xf numFmtId="164" fontId="36" fillId="2" borderId="30" xfId="1" applyFont="1" applyFill="1" applyBorder="1" applyAlignment="1">
      <alignment horizontal="center"/>
    </xf>
    <xf numFmtId="2" fontId="36" fillId="2" borderId="30" xfId="1" applyNumberFormat="1" applyFont="1" applyFill="1" applyBorder="1" applyAlignment="1">
      <alignment horizontal="right"/>
    </xf>
    <xf numFmtId="0" fontId="36" fillId="2" borderId="30" xfId="0" applyFont="1" applyFill="1" applyBorder="1" applyAlignment="1">
      <alignment horizontal="right" wrapText="1"/>
    </xf>
    <xf numFmtId="4" fontId="20" fillId="0" borderId="30" xfId="0" applyNumberFormat="1" applyFont="1" applyBorder="1"/>
    <xf numFmtId="4" fontId="20" fillId="5" borderId="30" xfId="0" applyNumberFormat="1" applyFont="1" applyFill="1" applyBorder="1"/>
    <xf numFmtId="4" fontId="19" fillId="8" borderId="30" xfId="0" applyNumberFormat="1" applyFont="1" applyFill="1" applyBorder="1"/>
    <xf numFmtId="0" fontId="34" fillId="3" borderId="30" xfId="0" applyFont="1" applyFill="1" applyBorder="1"/>
    <xf numFmtId="0" fontId="32" fillId="0" borderId="30" xfId="0" applyFont="1" applyBorder="1" applyAlignment="1">
      <alignment horizontal="right"/>
    </xf>
    <xf numFmtId="0" fontId="34" fillId="3" borderId="30" xfId="0" applyFont="1" applyFill="1" applyBorder="1" applyAlignment="1">
      <alignment wrapText="1"/>
    </xf>
    <xf numFmtId="164" fontId="27" fillId="2" borderId="37" xfId="1" applyFont="1" applyFill="1" applyBorder="1" applyAlignment="1">
      <alignment horizontal="center" vertical="center"/>
    </xf>
    <xf numFmtId="0" fontId="31" fillId="0" borderId="45" xfId="0" applyFont="1" applyBorder="1"/>
    <xf numFmtId="164" fontId="32" fillId="0" borderId="46" xfId="1" applyFont="1" applyBorder="1"/>
    <xf numFmtId="0" fontId="32" fillId="0" borderId="45" xfId="0" applyFont="1" applyBorder="1"/>
    <xf numFmtId="0" fontId="31" fillId="3" borderId="45" xfId="0" applyFont="1" applyFill="1" applyBorder="1"/>
    <xf numFmtId="164" fontId="31" fillId="0" borderId="46" xfId="1" applyFont="1" applyBorder="1"/>
    <xf numFmtId="0" fontId="31" fillId="9" borderId="47" xfId="0" applyFont="1" applyFill="1" applyBorder="1" applyAlignment="1">
      <alignment vertical="center" wrapText="1"/>
    </xf>
    <xf numFmtId="0" fontId="31" fillId="9" borderId="48" xfId="0" applyFont="1" applyFill="1" applyBorder="1" applyAlignment="1">
      <alignment vertical="center" wrapText="1"/>
    </xf>
    <xf numFmtId="164" fontId="31" fillId="12" borderId="48" xfId="0" applyNumberFormat="1" applyFont="1" applyFill="1" applyBorder="1"/>
    <xf numFmtId="2" fontId="31" fillId="12" borderId="48" xfId="0" applyNumberFormat="1" applyFont="1" applyFill="1" applyBorder="1"/>
    <xf numFmtId="164" fontId="31" fillId="12" borderId="48" xfId="1" applyFont="1" applyFill="1" applyBorder="1" applyAlignment="1"/>
    <xf numFmtId="2" fontId="31" fillId="12" borderId="48" xfId="1" applyNumberFormat="1" applyFont="1" applyFill="1" applyBorder="1"/>
    <xf numFmtId="164" fontId="31" fillId="12" borderId="48" xfId="1" applyFont="1" applyFill="1" applyBorder="1"/>
    <xf numFmtId="164" fontId="31" fillId="12" borderId="41" xfId="1" applyFont="1" applyFill="1" applyBorder="1"/>
    <xf numFmtId="0" fontId="31" fillId="2" borderId="30" xfId="0" applyFont="1" applyFill="1" applyBorder="1" applyAlignment="1">
      <alignment horizontal="right"/>
    </xf>
    <xf numFmtId="0" fontId="31" fillId="7" borderId="30" xfId="0" applyFont="1" applyFill="1" applyBorder="1" applyAlignment="1">
      <alignment horizontal="right"/>
    </xf>
    <xf numFmtId="164" fontId="31" fillId="12" borderId="30" xfId="0" applyNumberFormat="1" applyFont="1" applyFill="1" applyBorder="1"/>
    <xf numFmtId="2" fontId="31" fillId="12" borderId="30" xfId="0" applyNumberFormat="1" applyFont="1" applyFill="1" applyBorder="1"/>
    <xf numFmtId="164" fontId="31" fillId="12" borderId="30" xfId="1" applyFont="1" applyFill="1" applyBorder="1" applyAlignment="1"/>
    <xf numFmtId="2" fontId="31" fillId="12" borderId="30" xfId="1" applyNumberFormat="1" applyFont="1" applyFill="1" applyBorder="1"/>
    <xf numFmtId="164" fontId="31" fillId="12" borderId="30" xfId="1" applyFont="1" applyFill="1" applyBorder="1"/>
    <xf numFmtId="0" fontId="31" fillId="9" borderId="30" xfId="0" applyFont="1" applyFill="1" applyBorder="1" applyAlignment="1">
      <alignment wrapText="1"/>
    </xf>
    <xf numFmtId="0" fontId="32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1" fillId="3" borderId="30" xfId="0" applyFont="1" applyFill="1" applyBorder="1" applyAlignment="1">
      <alignment vertical="center" wrapText="1"/>
    </xf>
    <xf numFmtId="0" fontId="31" fillId="11" borderId="0" xfId="0" applyFont="1" applyFill="1" applyAlignment="1">
      <alignment horizontal="right" wrapText="1"/>
    </xf>
    <xf numFmtId="0" fontId="31" fillId="11" borderId="0" xfId="0" applyFont="1" applyFill="1" applyAlignment="1">
      <alignment horizontal="right"/>
    </xf>
    <xf numFmtId="4" fontId="31" fillId="5" borderId="0" xfId="0" applyNumberFormat="1" applyFont="1" applyFill="1"/>
    <xf numFmtId="2" fontId="31" fillId="5" borderId="0" xfId="0" applyNumberFormat="1" applyFont="1" applyFill="1"/>
    <xf numFmtId="4" fontId="19" fillId="5" borderId="0" xfId="0" applyNumberFormat="1" applyFont="1" applyFill="1"/>
    <xf numFmtId="164" fontId="31" fillId="8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27" fillId="11" borderId="30" xfId="1" applyFont="1" applyFill="1" applyBorder="1" applyAlignment="1">
      <alignment horizontal="center" vertical="center"/>
    </xf>
    <xf numFmtId="2" fontId="27" fillId="11" borderId="30" xfId="1" applyNumberFormat="1" applyFont="1" applyFill="1" applyBorder="1" applyAlignment="1">
      <alignment horizontal="right" vertical="center"/>
    </xf>
    <xf numFmtId="0" fontId="34" fillId="0" borderId="30" xfId="0" applyFont="1" applyBorder="1"/>
    <xf numFmtId="0" fontId="31" fillId="8" borderId="30" xfId="0" applyFont="1" applyFill="1" applyBorder="1" applyAlignment="1">
      <alignment vertical="center" wrapText="1"/>
    </xf>
    <xf numFmtId="0" fontId="31" fillId="8" borderId="30" xfId="0" applyFont="1" applyFill="1" applyBorder="1" applyAlignment="1">
      <alignment wrapText="1"/>
    </xf>
    <xf numFmtId="164" fontId="31" fillId="8" borderId="30" xfId="0" applyNumberFormat="1" applyFont="1" applyFill="1" applyBorder="1" applyAlignment="1">
      <alignment wrapText="1"/>
    </xf>
    <xf numFmtId="2" fontId="31" fillId="8" borderId="30" xfId="0" applyNumberFormat="1" applyFont="1" applyFill="1" applyBorder="1" applyAlignment="1">
      <alignment horizontal="right" wrapText="1"/>
    </xf>
    <xf numFmtId="0" fontId="32" fillId="3" borderId="30" xfId="0" applyFont="1" applyFill="1" applyBorder="1" applyAlignment="1">
      <alignment horizontal="left" wrapText="1"/>
    </xf>
    <xf numFmtId="0" fontId="9" fillId="5" borderId="0" xfId="4" applyFont="1" applyFill="1"/>
    <xf numFmtId="0" fontId="9" fillId="5" borderId="0" xfId="4" applyFont="1" applyFill="1" applyAlignment="1">
      <alignment horizontal="center"/>
    </xf>
    <xf numFmtId="164" fontId="9" fillId="5" borderId="0" xfId="2" applyFont="1" applyFill="1"/>
    <xf numFmtId="2" fontId="9" fillId="5" borderId="0" xfId="2" applyNumberFormat="1" applyFont="1" applyFill="1"/>
    <xf numFmtId="0" fontId="9" fillId="0" borderId="0" xfId="4" applyFont="1"/>
    <xf numFmtId="164" fontId="31" fillId="8" borderId="30" xfId="2" applyFont="1" applyFill="1" applyBorder="1" applyAlignment="1">
      <alignment horizontal="center" vertical="center"/>
    </xf>
    <xf numFmtId="0" fontId="31" fillId="0" borderId="30" xfId="4" applyFont="1" applyBorder="1"/>
    <xf numFmtId="0" fontId="32" fillId="0" borderId="30" xfId="4" applyFont="1" applyBorder="1" applyAlignment="1">
      <alignment horizontal="center"/>
    </xf>
    <xf numFmtId="164" fontId="32" fillId="0" borderId="30" xfId="2" applyFont="1" applyFill="1" applyBorder="1"/>
    <xf numFmtId="2" fontId="32" fillId="0" borderId="30" xfId="2" applyNumberFormat="1" applyFont="1" applyBorder="1"/>
    <xf numFmtId="164" fontId="32" fillId="0" borderId="30" xfId="2" applyFont="1" applyBorder="1"/>
    <xf numFmtId="164" fontId="32" fillId="5" borderId="30" xfId="2" applyFont="1" applyFill="1" applyBorder="1"/>
    <xf numFmtId="0" fontId="32" fillId="0" borderId="30" xfId="4" applyFont="1" applyBorder="1"/>
    <xf numFmtId="164" fontId="32" fillId="0" borderId="30" xfId="2" applyFont="1" applyFill="1" applyBorder="1" applyAlignment="1">
      <alignment horizontal="right"/>
    </xf>
    <xf numFmtId="164" fontId="32" fillId="0" borderId="30" xfId="2" applyFont="1" applyBorder="1" applyAlignment="1">
      <alignment horizontal="right"/>
    </xf>
    <xf numFmtId="0" fontId="32" fillId="3" borderId="30" xfId="4" applyFont="1" applyFill="1" applyBorder="1"/>
    <xf numFmtId="0" fontId="34" fillId="0" borderId="30" xfId="4" applyFont="1" applyBorder="1" applyAlignment="1">
      <alignment horizontal="left"/>
    </xf>
    <xf numFmtId="0" fontId="32" fillId="0" borderId="30" xfId="4" applyFont="1" applyBorder="1" applyAlignment="1">
      <alignment horizontal="left"/>
    </xf>
    <xf numFmtId="0" fontId="31" fillId="3" borderId="30" xfId="4" applyFont="1" applyFill="1" applyBorder="1"/>
    <xf numFmtId="0" fontId="31" fillId="0" borderId="30" xfId="4" applyFont="1" applyBorder="1" applyAlignment="1">
      <alignment horizontal="right"/>
    </xf>
    <xf numFmtId="164" fontId="31" fillId="0" borderId="30" xfId="2" applyFont="1" applyFill="1" applyBorder="1"/>
    <xf numFmtId="2" fontId="31" fillId="0" borderId="30" xfId="2" applyNumberFormat="1" applyFont="1" applyBorder="1"/>
    <xf numFmtId="164" fontId="31" fillId="0" borderId="30" xfId="2" applyFont="1" applyBorder="1"/>
    <xf numFmtId="164" fontId="31" fillId="5" borderId="30" xfId="2" applyFont="1" applyFill="1" applyBorder="1"/>
    <xf numFmtId="0" fontId="31" fillId="0" borderId="30" xfId="4" applyFont="1" applyBorder="1" applyAlignment="1">
      <alignment horizontal="left"/>
    </xf>
    <xf numFmtId="0" fontId="34" fillId="0" borderId="30" xfId="4" applyFont="1" applyBorder="1" applyAlignment="1">
      <alignment horizontal="center"/>
    </xf>
    <xf numFmtId="0" fontId="32" fillId="0" borderId="30" xfId="4" applyFont="1" applyBorder="1" applyAlignment="1">
      <alignment vertical="center"/>
    </xf>
    <xf numFmtId="0" fontId="32" fillId="3" borderId="30" xfId="4" applyFont="1" applyFill="1" applyBorder="1" applyAlignment="1">
      <alignment horizontal="center" vertical="center"/>
    </xf>
    <xf numFmtId="0" fontId="32" fillId="3" borderId="30" xfId="4" applyFont="1" applyFill="1" applyBorder="1" applyAlignment="1">
      <alignment horizontal="left" vertical="center" wrapText="1"/>
    </xf>
    <xf numFmtId="2" fontId="32" fillId="3" borderId="30" xfId="2" applyNumberFormat="1" applyFont="1" applyFill="1" applyBorder="1"/>
    <xf numFmtId="164" fontId="32" fillId="3" borderId="30" xfId="2" applyFont="1" applyFill="1" applyBorder="1"/>
    <xf numFmtId="164" fontId="32" fillId="4" borderId="30" xfId="2" applyFont="1" applyFill="1" applyBorder="1"/>
    <xf numFmtId="2" fontId="32" fillId="0" borderId="30" xfId="2" applyNumberFormat="1" applyFont="1" applyFill="1" applyBorder="1"/>
    <xf numFmtId="0" fontId="31" fillId="3" borderId="30" xfId="4" applyFont="1" applyFill="1" applyBorder="1" applyAlignment="1">
      <alignment vertical="center" wrapText="1"/>
    </xf>
    <xf numFmtId="0" fontId="32" fillId="3" borderId="30" xfId="4" applyFont="1" applyFill="1" applyBorder="1" applyAlignment="1">
      <alignment horizontal="center"/>
    </xf>
    <xf numFmtId="0" fontId="32" fillId="0" borderId="30" xfId="4" applyFont="1" applyBorder="1" applyAlignment="1">
      <alignment wrapText="1"/>
    </xf>
    <xf numFmtId="164" fontId="32" fillId="0" borderId="30" xfId="2" applyFont="1" applyFill="1" applyBorder="1" applyAlignment="1">
      <alignment horizontal="left"/>
    </xf>
    <xf numFmtId="2" fontId="32" fillId="0" borderId="30" xfId="2" applyNumberFormat="1" applyFont="1" applyFill="1" applyBorder="1" applyAlignment="1">
      <alignment horizontal="right"/>
    </xf>
    <xf numFmtId="0" fontId="31" fillId="0" borderId="30" xfId="4" applyFont="1" applyBorder="1" applyAlignment="1">
      <alignment wrapText="1"/>
    </xf>
    <xf numFmtId="0" fontId="31" fillId="3" borderId="30" xfId="4" applyFont="1" applyFill="1" applyBorder="1" applyAlignment="1">
      <alignment horizontal="left" wrapText="1"/>
    </xf>
    <xf numFmtId="0" fontId="32" fillId="3" borderId="30" xfId="4" applyFont="1" applyFill="1" applyBorder="1" applyAlignment="1">
      <alignment horizontal="left"/>
    </xf>
    <xf numFmtId="2" fontId="32" fillId="0" borderId="30" xfId="2" applyNumberFormat="1" applyFont="1" applyBorder="1" applyAlignment="1">
      <alignment horizontal="right"/>
    </xf>
    <xf numFmtId="164" fontId="32" fillId="0" borderId="30" xfId="2" applyFont="1" applyBorder="1" applyAlignment="1"/>
    <xf numFmtId="0" fontId="32" fillId="0" borderId="30" xfId="4" applyFont="1" applyBorder="1" applyAlignment="1">
      <alignment horizontal="center" vertical="center"/>
    </xf>
    <xf numFmtId="164" fontId="32" fillId="5" borderId="30" xfId="2" applyFont="1" applyFill="1" applyBorder="1" applyAlignment="1">
      <alignment horizontal="right"/>
    </xf>
    <xf numFmtId="0" fontId="31" fillId="0" borderId="30" xfId="4" applyFont="1" applyBorder="1" applyAlignment="1">
      <alignment horizontal="center"/>
    </xf>
    <xf numFmtId="0" fontId="31" fillId="0" borderId="30" xfId="4" applyFont="1" applyBorder="1" applyAlignment="1">
      <alignment horizontal="left" vertical="center"/>
    </xf>
    <xf numFmtId="164" fontId="31" fillId="0" borderId="30" xfId="2" applyFont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0" fontId="31" fillId="3" borderId="30" xfId="4" applyFont="1" applyFill="1" applyBorder="1" applyAlignment="1">
      <alignment horizontal="center"/>
    </xf>
    <xf numFmtId="2" fontId="31" fillId="0" borderId="30" xfId="4" applyNumberFormat="1" applyFont="1" applyBorder="1"/>
    <xf numFmtId="164" fontId="31" fillId="3" borderId="30" xfId="2" applyFont="1" applyFill="1" applyBorder="1"/>
    <xf numFmtId="164" fontId="31" fillId="4" borderId="30" xfId="2" applyFont="1" applyFill="1" applyBorder="1"/>
    <xf numFmtId="164" fontId="31" fillId="0" borderId="30" xfId="2" applyFont="1" applyBorder="1" applyAlignment="1">
      <alignment horizontal="right"/>
    </xf>
    <xf numFmtId="0" fontId="31" fillId="3" borderId="30" xfId="4" applyFont="1" applyFill="1" applyBorder="1" applyAlignment="1">
      <alignment horizontal="left"/>
    </xf>
    <xf numFmtId="0" fontId="32" fillId="3" borderId="30" xfId="4" applyFont="1" applyFill="1" applyBorder="1" applyAlignment="1">
      <alignment horizontal="left" vertical="top" wrapText="1"/>
    </xf>
    <xf numFmtId="0" fontId="29" fillId="0" borderId="30" xfId="4" applyFont="1" applyBorder="1" applyAlignment="1">
      <alignment horizontal="center" vertical="center" wrapText="1"/>
    </xf>
    <xf numFmtId="0" fontId="32" fillId="0" borderId="30" xfId="4" applyFont="1" applyBorder="1" applyAlignment="1">
      <alignment horizontal="center" vertical="center" wrapText="1"/>
    </xf>
    <xf numFmtId="164" fontId="24" fillId="0" borderId="30" xfId="2" applyFont="1" applyBorder="1"/>
    <xf numFmtId="0" fontId="36" fillId="2" borderId="30" xfId="4" applyFont="1" applyFill="1" applyBorder="1" applyAlignment="1">
      <alignment horizontal="right" wrapText="1"/>
    </xf>
    <xf numFmtId="0" fontId="31" fillId="2" borderId="30" xfId="4" applyFont="1" applyFill="1" applyBorder="1" applyAlignment="1">
      <alignment vertical="center" wrapText="1"/>
    </xf>
    <xf numFmtId="0" fontId="31" fillId="2" borderId="30" xfId="4" applyFont="1" applyFill="1" applyBorder="1" applyAlignment="1">
      <alignment horizontal="right" wrapText="1"/>
    </xf>
    <xf numFmtId="164" fontId="36" fillId="8" borderId="30" xfId="2" applyFont="1" applyFill="1" applyBorder="1" applyAlignment="1">
      <alignment horizontal="center"/>
    </xf>
    <xf numFmtId="2" fontId="36" fillId="2" borderId="30" xfId="2" applyNumberFormat="1" applyFont="1" applyFill="1" applyBorder="1" applyAlignment="1">
      <alignment horizontal="right"/>
    </xf>
    <xf numFmtId="164" fontId="36" fillId="2" borderId="30" xfId="2" applyFont="1" applyFill="1" applyBorder="1" applyAlignment="1">
      <alignment horizontal="center"/>
    </xf>
    <xf numFmtId="0" fontId="11" fillId="5" borderId="0" xfId="4" applyFill="1"/>
    <xf numFmtId="0" fontId="32" fillId="5" borderId="0" xfId="4" applyFont="1" applyFill="1" applyAlignment="1">
      <alignment horizontal="center"/>
    </xf>
    <xf numFmtId="0" fontId="11" fillId="0" borderId="0" xfId="4"/>
    <xf numFmtId="0" fontId="38" fillId="5" borderId="0" xfId="4" applyFont="1" applyFill="1"/>
    <xf numFmtId="44" fontId="30" fillId="5" borderId="0" xfId="4" applyNumberFormat="1" applyFont="1" applyFill="1"/>
    <xf numFmtId="44" fontId="11" fillId="5" borderId="0" xfId="4" applyNumberFormat="1" applyFill="1"/>
    <xf numFmtId="0" fontId="32" fillId="5" borderId="0" xfId="4" applyFont="1" applyFill="1"/>
    <xf numFmtId="0" fontId="31" fillId="5" borderId="0" xfId="4" applyFont="1" applyFill="1" applyAlignment="1">
      <alignment horizontal="center"/>
    </xf>
    <xf numFmtId="0" fontId="25" fillId="5" borderId="0" xfId="4" applyFont="1" applyFill="1"/>
    <xf numFmtId="0" fontId="26" fillId="5" borderId="0" xfId="4" applyFont="1" applyFill="1" applyAlignment="1">
      <alignment horizontal="center" wrapText="1"/>
    </xf>
    <xf numFmtId="0" fontId="31" fillId="4" borderId="0" xfId="4" applyFont="1" applyFill="1" applyAlignment="1">
      <alignment horizontal="center" wrapText="1"/>
    </xf>
    <xf numFmtId="4" fontId="31" fillId="4" borderId="0" xfId="4" applyNumberFormat="1" applyFont="1" applyFill="1" applyAlignment="1">
      <alignment horizontal="right"/>
    </xf>
    <xf numFmtId="2" fontId="31" fillId="4" borderId="0" xfId="4" applyNumberFormat="1" applyFont="1" applyFill="1" applyAlignment="1">
      <alignment horizontal="right"/>
    </xf>
    <xf numFmtId="4" fontId="31" fillId="4" borderId="0" xfId="4" applyNumberFormat="1" applyFont="1" applyFill="1"/>
    <xf numFmtId="0" fontId="31" fillId="5" borderId="0" xfId="4" applyFont="1" applyFill="1"/>
    <xf numFmtId="2" fontId="32" fillId="5" borderId="0" xfId="2" applyNumberFormat="1" applyFont="1" applyFill="1"/>
    <xf numFmtId="0" fontId="26" fillId="5" borderId="0" xfId="4" applyFont="1" applyFill="1"/>
    <xf numFmtId="164" fontId="32" fillId="5" borderId="0" xfId="2" applyFont="1" applyFill="1"/>
    <xf numFmtId="0" fontId="31" fillId="5" borderId="0" xfId="4" applyFont="1" applyFill="1" applyAlignment="1">
      <alignment wrapText="1"/>
    </xf>
    <xf numFmtId="0" fontId="13" fillId="5" borderId="0" xfId="4" applyFont="1" applyFill="1" applyAlignment="1">
      <alignment horizontal="center"/>
    </xf>
    <xf numFmtId="0" fontId="39" fillId="5" borderId="0" xfId="4" applyFont="1" applyFill="1"/>
    <xf numFmtId="0" fontId="13" fillId="5" borderId="0" xfId="4" applyFont="1" applyFill="1"/>
    <xf numFmtId="0" fontId="32" fillId="3" borderId="30" xfId="4" applyFont="1" applyFill="1" applyBorder="1" applyAlignment="1">
      <alignment horizontal="left" wrapText="1"/>
    </xf>
    <xf numFmtId="166" fontId="32" fillId="0" borderId="30" xfId="0" applyNumberFormat="1" applyFont="1" applyBorder="1" applyAlignment="1">
      <alignment horizontal="right" wrapText="1"/>
    </xf>
    <xf numFmtId="166" fontId="31" fillId="3" borderId="30" xfId="0" applyNumberFormat="1" applyFont="1" applyFill="1" applyBorder="1" applyAlignment="1">
      <alignment horizontal="right"/>
    </xf>
    <xf numFmtId="166" fontId="31" fillId="0" borderId="30" xfId="0" applyNumberFormat="1" applyFont="1" applyBorder="1" applyAlignment="1">
      <alignment horizontal="right" wrapText="1"/>
    </xf>
    <xf numFmtId="166" fontId="32" fillId="3" borderId="30" xfId="0" applyNumberFormat="1" applyFont="1" applyFill="1" applyBorder="1" applyAlignment="1">
      <alignment horizontal="right"/>
    </xf>
    <xf numFmtId="166" fontId="34" fillId="3" borderId="30" xfId="0" applyNumberFormat="1" applyFont="1" applyFill="1" applyBorder="1" applyAlignment="1">
      <alignment horizontal="right"/>
    </xf>
    <xf numFmtId="166" fontId="34" fillId="0" borderId="30" xfId="0" applyNumberFormat="1" applyFont="1" applyBorder="1" applyAlignment="1">
      <alignment horizontal="right" wrapText="1"/>
    </xf>
    <xf numFmtId="4" fontId="32" fillId="0" borderId="30" xfId="1" applyNumberFormat="1" applyFont="1" applyFill="1" applyBorder="1"/>
    <xf numFmtId="43" fontId="0" fillId="0" borderId="0" xfId="0" applyNumberFormat="1"/>
    <xf numFmtId="0" fontId="31" fillId="7" borderId="30" xfId="0" applyFont="1" applyFill="1" applyBorder="1" applyAlignment="1">
      <alignment horizontal="right" wrapText="1"/>
    </xf>
    <xf numFmtId="4" fontId="3" fillId="8" borderId="30" xfId="0" applyNumberFormat="1" applyFont="1" applyFill="1" applyBorder="1"/>
    <xf numFmtId="0" fontId="32" fillId="0" borderId="30" xfId="4" applyFont="1" applyBorder="1" applyAlignment="1">
      <alignment horizontal="left" wrapText="1"/>
    </xf>
    <xf numFmtId="0" fontId="31" fillId="5" borderId="0" xfId="0" applyFont="1" applyFill="1" applyAlignment="1">
      <alignment horizontal="center" wrapText="1"/>
    </xf>
    <xf numFmtId="164" fontId="13" fillId="5" borderId="0" xfId="2" applyFont="1" applyFill="1"/>
    <xf numFmtId="2" fontId="13" fillId="5" borderId="0" xfId="2" applyNumberFormat="1" applyFont="1" applyFill="1"/>
    <xf numFmtId="0" fontId="13" fillId="0" borderId="0" xfId="4" applyFont="1"/>
    <xf numFmtId="164" fontId="36" fillId="8" borderId="30" xfId="2" applyFont="1" applyFill="1" applyBorder="1" applyAlignment="1">
      <alignment horizontal="center" vertical="center"/>
    </xf>
    <xf numFmtId="0" fontId="35" fillId="5" borderId="0" xfId="4" applyFont="1" applyFill="1" applyAlignment="1">
      <alignment horizontal="center"/>
    </xf>
    <xf numFmtId="44" fontId="13" fillId="5" borderId="0" xfId="4" applyNumberFormat="1" applyFont="1" applyFill="1"/>
    <xf numFmtId="0" fontId="35" fillId="5" borderId="0" xfId="4" applyFont="1" applyFill="1"/>
    <xf numFmtId="0" fontId="36" fillId="5" borderId="0" xfId="4" applyFont="1" applyFill="1" applyAlignment="1">
      <alignment horizontal="center"/>
    </xf>
    <xf numFmtId="0" fontId="40" fillId="5" borderId="0" xfId="4" applyFont="1" applyFill="1"/>
    <xf numFmtId="0" fontId="41" fillId="5" borderId="0" xfId="4" applyFont="1" applyFill="1" applyAlignment="1">
      <alignment horizontal="center" wrapText="1"/>
    </xf>
    <xf numFmtId="0" fontId="36" fillId="4" borderId="0" xfId="4" applyFont="1" applyFill="1" applyAlignment="1">
      <alignment horizontal="center" wrapText="1"/>
    </xf>
    <xf numFmtId="4" fontId="36" fillId="4" borderId="0" xfId="4" applyNumberFormat="1" applyFont="1" applyFill="1" applyAlignment="1">
      <alignment horizontal="right"/>
    </xf>
    <xf numFmtId="2" fontId="36" fillId="4" borderId="0" xfId="4" applyNumberFormat="1" applyFont="1" applyFill="1" applyAlignment="1">
      <alignment horizontal="right"/>
    </xf>
    <xf numFmtId="4" fontId="36" fillId="4" borderId="0" xfId="4" applyNumberFormat="1" applyFont="1" applyFill="1"/>
    <xf numFmtId="0" fontId="36" fillId="5" borderId="0" xfId="4" applyFont="1" applyFill="1"/>
    <xf numFmtId="2" fontId="35" fillId="5" borderId="0" xfId="2" applyNumberFormat="1" applyFont="1" applyFill="1"/>
    <xf numFmtId="0" fontId="41" fillId="5" borderId="0" xfId="4" applyFont="1" applyFill="1"/>
    <xf numFmtId="164" fontId="35" fillId="5" borderId="0" xfId="2" applyFont="1" applyFill="1"/>
    <xf numFmtId="0" fontId="36" fillId="5" borderId="0" xfId="4" applyFont="1" applyFill="1" applyAlignment="1">
      <alignment wrapText="1"/>
    </xf>
    <xf numFmtId="0" fontId="22" fillId="5" borderId="0" xfId="0" applyFont="1" applyFill="1"/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3" fillId="0" borderId="30" xfId="0" applyFont="1" applyBorder="1"/>
    <xf numFmtId="0" fontId="44" fillId="0" borderId="30" xfId="0" applyFont="1" applyBorder="1"/>
    <xf numFmtId="164" fontId="44" fillId="0" borderId="30" xfId="1" applyFont="1" applyBorder="1"/>
    <xf numFmtId="2" fontId="44" fillId="0" borderId="30" xfId="1" applyNumberFormat="1" applyFont="1" applyBorder="1" applyAlignment="1">
      <alignment horizontal="right"/>
    </xf>
    <xf numFmtId="0" fontId="44" fillId="0" borderId="30" xfId="0" applyFont="1" applyBorder="1" applyAlignment="1">
      <alignment horizontal="center" vertical="center"/>
    </xf>
    <xf numFmtId="2" fontId="44" fillId="0" borderId="30" xfId="1" applyNumberFormat="1" applyFont="1" applyBorder="1"/>
    <xf numFmtId="164" fontId="44" fillId="0" borderId="30" xfId="1" applyFont="1" applyBorder="1" applyAlignment="1"/>
    <xf numFmtId="164" fontId="22" fillId="0" borderId="30" xfId="1" applyFont="1" applyBorder="1"/>
    <xf numFmtId="0" fontId="43" fillId="3" borderId="30" xfId="0" applyFont="1" applyFill="1" applyBorder="1"/>
    <xf numFmtId="164" fontId="43" fillId="0" borderId="30" xfId="1" applyFont="1" applyBorder="1"/>
    <xf numFmtId="2" fontId="43" fillId="0" borderId="30" xfId="1" applyNumberFormat="1" applyFont="1" applyBorder="1"/>
    <xf numFmtId="164" fontId="43" fillId="0" borderId="30" xfId="1" applyFont="1" applyBorder="1" applyAlignment="1"/>
    <xf numFmtId="164" fontId="23" fillId="0" borderId="30" xfId="1" applyFont="1" applyBorder="1"/>
    <xf numFmtId="0" fontId="44" fillId="3" borderId="30" xfId="0" applyFont="1" applyFill="1" applyBorder="1"/>
    <xf numFmtId="0" fontId="44" fillId="0" borderId="30" xfId="0" applyFont="1" applyBorder="1" applyAlignment="1">
      <alignment horizontal="center"/>
    </xf>
    <xf numFmtId="164" fontId="44" fillId="0" borderId="30" xfId="1" applyFont="1" applyFill="1" applyBorder="1"/>
    <xf numFmtId="164" fontId="43" fillId="0" borderId="30" xfId="1" applyFont="1" applyFill="1" applyBorder="1"/>
    <xf numFmtId="164" fontId="43" fillId="0" borderId="30" xfId="0" applyNumberFormat="1" applyFont="1" applyBorder="1"/>
    <xf numFmtId="2" fontId="43" fillId="0" borderId="30" xfId="0" applyNumberFormat="1" applyFont="1" applyBorder="1"/>
    <xf numFmtId="0" fontId="43" fillId="3" borderId="30" xfId="0" applyFont="1" applyFill="1" applyBorder="1" applyAlignment="1">
      <alignment horizontal="left" wrapText="1"/>
    </xf>
    <xf numFmtId="0" fontId="43" fillId="9" borderId="30" xfId="0" applyFont="1" applyFill="1" applyBorder="1" applyAlignment="1">
      <alignment vertical="center" wrapText="1"/>
    </xf>
    <xf numFmtId="164" fontId="43" fillId="12" borderId="30" xfId="0" applyNumberFormat="1" applyFont="1" applyFill="1" applyBorder="1"/>
    <xf numFmtId="2" fontId="43" fillId="12" borderId="30" xfId="0" applyNumberFormat="1" applyFont="1" applyFill="1" applyBorder="1"/>
    <xf numFmtId="164" fontId="43" fillId="12" borderId="30" xfId="1" applyFont="1" applyFill="1" applyBorder="1" applyAlignment="1"/>
    <xf numFmtId="2" fontId="43" fillId="12" borderId="30" xfId="1" applyNumberFormat="1" applyFont="1" applyFill="1" applyBorder="1"/>
    <xf numFmtId="164" fontId="43" fillId="12" borderId="30" xfId="1" applyFont="1" applyFill="1" applyBorder="1"/>
    <xf numFmtId="0" fontId="44" fillId="5" borderId="0" xfId="0" applyFont="1" applyFill="1"/>
    <xf numFmtId="0" fontId="44" fillId="5" borderId="0" xfId="0" applyFont="1" applyFill="1" applyAlignment="1">
      <alignment horizontal="center"/>
    </xf>
    <xf numFmtId="0" fontId="43" fillId="4" borderId="0" xfId="0" applyFont="1" applyFill="1" applyAlignment="1">
      <alignment horizontal="center" wrapText="1"/>
    </xf>
    <xf numFmtId="4" fontId="43" fillId="4" borderId="0" xfId="0" applyNumberFormat="1" applyFont="1" applyFill="1" applyAlignment="1">
      <alignment horizontal="right"/>
    </xf>
    <xf numFmtId="2" fontId="43" fillId="4" borderId="0" xfId="0" applyNumberFormat="1" applyFont="1" applyFill="1" applyAlignment="1">
      <alignment horizontal="right"/>
    </xf>
    <xf numFmtId="0" fontId="43" fillId="5" borderId="0" xfId="0" applyFont="1" applyFill="1" applyAlignment="1">
      <alignment horizontal="center"/>
    </xf>
    <xf numFmtId="0" fontId="44" fillId="4" borderId="0" xfId="0" applyFont="1" applyFill="1"/>
    <xf numFmtId="164" fontId="44" fillId="5" borderId="0" xfId="1" applyFont="1" applyFill="1" applyBorder="1"/>
    <xf numFmtId="2" fontId="44" fillId="5" borderId="0" xfId="1" applyNumberFormat="1" applyFont="1" applyFill="1"/>
    <xf numFmtId="164" fontId="44" fillId="5" borderId="0" xfId="1" applyFont="1" applyFill="1"/>
    <xf numFmtId="2" fontId="22" fillId="5" borderId="0" xfId="1" applyNumberFormat="1" applyFont="1" applyFill="1"/>
    <xf numFmtId="164" fontId="22" fillId="5" borderId="0" xfId="1" applyFont="1" applyFill="1"/>
    <xf numFmtId="0" fontId="22" fillId="0" borderId="0" xfId="0" applyFont="1"/>
    <xf numFmtId="0" fontId="35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0" fontId="35" fillId="5" borderId="0" xfId="0" applyFont="1" applyFill="1" applyAlignment="1">
      <alignment horizontal="center" vertical="center"/>
    </xf>
    <xf numFmtId="2" fontId="44" fillId="0" borderId="30" xfId="1" applyNumberFormat="1" applyFont="1" applyFill="1" applyBorder="1" applyAlignment="1">
      <alignment horizontal="right"/>
    </xf>
    <xf numFmtId="2" fontId="44" fillId="0" borderId="30" xfId="1" applyNumberFormat="1" applyFont="1" applyFill="1" applyBorder="1"/>
    <xf numFmtId="164" fontId="44" fillId="0" borderId="30" xfId="1" applyFont="1" applyFill="1" applyBorder="1" applyAlignment="1"/>
    <xf numFmtId="0" fontId="43" fillId="0" borderId="30" xfId="0" applyFont="1" applyBorder="1" applyAlignment="1">
      <alignment horizontal="left"/>
    </xf>
    <xf numFmtId="0" fontId="43" fillId="0" borderId="30" xfId="0" applyFont="1" applyBorder="1" applyAlignment="1">
      <alignment horizontal="center"/>
    </xf>
    <xf numFmtId="164" fontId="43" fillId="0" borderId="30" xfId="1" applyFont="1" applyFill="1" applyBorder="1" applyAlignment="1"/>
    <xf numFmtId="2" fontId="43" fillId="0" borderId="30" xfId="1" applyNumberFormat="1" applyFont="1" applyFill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/>
    <xf numFmtId="0" fontId="45" fillId="0" borderId="30" xfId="0" applyFont="1" applyBorder="1" applyAlignment="1">
      <alignment wrapText="1"/>
    </xf>
    <xf numFmtId="0" fontId="46" fillId="0" borderId="30" xfId="0" applyFont="1" applyBorder="1"/>
    <xf numFmtId="0" fontId="45" fillId="0" borderId="30" xfId="0" applyFont="1" applyBorder="1" applyAlignment="1">
      <alignment horizontal="left"/>
    </xf>
    <xf numFmtId="0" fontId="46" fillId="0" borderId="30" xfId="0" applyFont="1" applyBorder="1" applyAlignment="1">
      <alignment wrapText="1"/>
    </xf>
    <xf numFmtId="0" fontId="45" fillId="0" borderId="30" xfId="0" applyFont="1" applyBorder="1" applyAlignment="1">
      <alignment horizontal="left" wrapText="1"/>
    </xf>
    <xf numFmtId="0" fontId="45" fillId="3" borderId="30" xfId="0" applyFont="1" applyFill="1" applyBorder="1" applyAlignment="1">
      <alignment horizontal="left" wrapText="1"/>
    </xf>
    <xf numFmtId="0" fontId="46" fillId="0" borderId="30" xfId="0" applyFont="1" applyBorder="1" applyAlignment="1">
      <alignment horizontal="left"/>
    </xf>
    <xf numFmtId="0" fontId="45" fillId="3" borderId="30" xfId="0" applyFont="1" applyFill="1" applyBorder="1"/>
    <xf numFmtId="0" fontId="46" fillId="9" borderId="30" xfId="0" applyFont="1" applyFill="1" applyBorder="1" applyAlignment="1">
      <alignment wrapText="1"/>
    </xf>
    <xf numFmtId="0" fontId="47" fillId="0" borderId="30" xfId="4" applyFont="1" applyBorder="1"/>
    <xf numFmtId="0" fontId="48" fillId="0" borderId="30" xfId="4" applyFont="1" applyBorder="1" applyAlignment="1">
      <alignment horizontal="center"/>
    </xf>
    <xf numFmtId="164" fontId="48" fillId="0" borderId="30" xfId="2" applyFont="1" applyFill="1" applyBorder="1"/>
    <xf numFmtId="2" fontId="48" fillId="0" borderId="30" xfId="2" applyNumberFormat="1" applyFont="1" applyBorder="1"/>
    <xf numFmtId="164" fontId="48" fillId="0" borderId="30" xfId="2" applyFont="1" applyBorder="1"/>
    <xf numFmtId="164" fontId="48" fillId="5" borderId="30" xfId="2" applyFont="1" applyFill="1" applyBorder="1"/>
    <xf numFmtId="0" fontId="48" fillId="0" borderId="30" xfId="4" applyFont="1" applyBorder="1"/>
    <xf numFmtId="164" fontId="48" fillId="0" borderId="30" xfId="2" applyFont="1" applyFill="1" applyBorder="1" applyAlignment="1">
      <alignment horizontal="right"/>
    </xf>
    <xf numFmtId="164" fontId="48" fillId="0" borderId="30" xfId="2" applyFont="1" applyBorder="1" applyAlignment="1">
      <alignment horizontal="right"/>
    </xf>
    <xf numFmtId="0" fontId="48" fillId="3" borderId="30" xfId="4" applyFont="1" applyFill="1" applyBorder="1"/>
    <xf numFmtId="0" fontId="49" fillId="0" borderId="30" xfId="4" applyFont="1" applyBorder="1" applyAlignment="1">
      <alignment horizontal="left"/>
    </xf>
    <xf numFmtId="0" fontId="48" fillId="0" borderId="30" xfId="4" applyFont="1" applyBorder="1" applyAlignment="1">
      <alignment horizontal="left"/>
    </xf>
    <xf numFmtId="0" fontId="47" fillId="3" borderId="30" xfId="4" applyFont="1" applyFill="1" applyBorder="1"/>
    <xf numFmtId="0" fontId="47" fillId="0" borderId="30" xfId="4" applyFont="1" applyBorder="1" applyAlignment="1">
      <alignment horizontal="right"/>
    </xf>
    <xf numFmtId="164" fontId="47" fillId="0" borderId="30" xfId="2" applyFont="1" applyFill="1" applyBorder="1"/>
    <xf numFmtId="2" fontId="47" fillId="0" borderId="30" xfId="2" applyNumberFormat="1" applyFont="1" applyBorder="1"/>
    <xf numFmtId="164" fontId="47" fillId="0" borderId="30" xfId="2" applyFont="1" applyBorder="1"/>
    <xf numFmtId="164" fontId="47" fillId="5" borderId="30" xfId="2" applyFont="1" applyFill="1" applyBorder="1"/>
    <xf numFmtId="0" fontId="47" fillId="0" borderId="30" xfId="4" applyFont="1" applyBorder="1" applyAlignment="1">
      <alignment horizontal="left"/>
    </xf>
    <xf numFmtId="0" fontId="49" fillId="0" borderId="30" xfId="4" applyFont="1" applyBorder="1" applyAlignment="1">
      <alignment horizontal="center"/>
    </xf>
    <xf numFmtId="0" fontId="48" fillId="3" borderId="30" xfId="4" applyFont="1" applyFill="1" applyBorder="1" applyAlignment="1">
      <alignment horizontal="center" vertical="center"/>
    </xf>
    <xf numFmtId="0" fontId="48" fillId="3" borderId="30" xfId="4" applyFont="1" applyFill="1" applyBorder="1" applyAlignment="1">
      <alignment horizontal="left" wrapText="1"/>
    </xf>
    <xf numFmtId="2" fontId="48" fillId="3" borderId="30" xfId="2" applyNumberFormat="1" applyFont="1" applyFill="1" applyBorder="1"/>
    <xf numFmtId="164" fontId="48" fillId="3" borderId="30" xfId="2" applyFont="1" applyFill="1" applyBorder="1"/>
    <xf numFmtId="164" fontId="48" fillId="4" borderId="30" xfId="2" applyFont="1" applyFill="1" applyBorder="1"/>
    <xf numFmtId="2" fontId="48" fillId="0" borderId="30" xfId="2" applyNumberFormat="1" applyFont="1" applyFill="1" applyBorder="1"/>
    <xf numFmtId="0" fontId="47" fillId="3" borderId="30" xfId="4" applyFont="1" applyFill="1" applyBorder="1" applyAlignment="1">
      <alignment vertical="center" wrapText="1"/>
    </xf>
    <xf numFmtId="0" fontId="48" fillId="3" borderId="30" xfId="4" applyFont="1" applyFill="1" applyBorder="1" applyAlignment="1">
      <alignment horizontal="center"/>
    </xf>
    <xf numFmtId="0" fontId="48" fillId="0" borderId="30" xfId="4" applyFont="1" applyBorder="1" applyAlignment="1">
      <alignment wrapText="1"/>
    </xf>
    <xf numFmtId="164" fontId="48" fillId="0" borderId="30" xfId="2" applyFont="1" applyFill="1" applyBorder="1" applyAlignment="1">
      <alignment horizontal="left"/>
    </xf>
    <xf numFmtId="2" fontId="48" fillId="0" borderId="30" xfId="2" applyNumberFormat="1" applyFont="1" applyFill="1" applyBorder="1" applyAlignment="1">
      <alignment horizontal="right"/>
    </xf>
    <xf numFmtId="0" fontId="48" fillId="0" borderId="30" xfId="4" applyFont="1" applyBorder="1" applyAlignment="1">
      <alignment horizontal="left" wrapText="1"/>
    </xf>
    <xf numFmtId="0" fontId="47" fillId="0" borderId="30" xfId="4" applyFont="1" applyBorder="1" applyAlignment="1">
      <alignment wrapText="1"/>
    </xf>
    <xf numFmtId="0" fontId="47" fillId="3" borderId="30" xfId="4" applyFont="1" applyFill="1" applyBorder="1" applyAlignment="1">
      <alignment horizontal="left" wrapText="1"/>
    </xf>
    <xf numFmtId="0" fontId="48" fillId="3" borderId="30" xfId="4" applyFont="1" applyFill="1" applyBorder="1" applyAlignment="1">
      <alignment horizontal="left"/>
    </xf>
    <xf numFmtId="2" fontId="48" fillId="0" borderId="30" xfId="2" applyNumberFormat="1" applyFont="1" applyBorder="1" applyAlignment="1">
      <alignment horizontal="right"/>
    </xf>
    <xf numFmtId="164" fontId="48" fillId="0" borderId="30" xfId="2" applyFont="1" applyBorder="1" applyAlignment="1"/>
    <xf numFmtId="0" fontId="48" fillId="0" borderId="30" xfId="4" applyFont="1" applyBorder="1" applyAlignment="1">
      <alignment horizontal="center" vertical="center"/>
    </xf>
    <xf numFmtId="164" fontId="48" fillId="5" borderId="30" xfId="2" applyFont="1" applyFill="1" applyBorder="1" applyAlignment="1">
      <alignment horizontal="right"/>
    </xf>
    <xf numFmtId="0" fontId="47" fillId="0" borderId="30" xfId="4" applyFont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164" fontId="47" fillId="0" borderId="30" xfId="2" applyFont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0" fontId="47" fillId="3" borderId="30" xfId="4" applyFont="1" applyFill="1" applyBorder="1" applyAlignment="1">
      <alignment horizontal="center"/>
    </xf>
    <xf numFmtId="2" fontId="47" fillId="0" borderId="30" xfId="4" applyNumberFormat="1" applyFont="1" applyBorder="1"/>
    <xf numFmtId="164" fontId="47" fillId="3" borderId="30" xfId="2" applyFont="1" applyFill="1" applyBorder="1"/>
    <xf numFmtId="164" fontId="47" fillId="4" borderId="30" xfId="2" applyFont="1" applyFill="1" applyBorder="1"/>
    <xf numFmtId="164" fontId="47" fillId="0" borderId="30" xfId="2" applyFont="1" applyBorder="1" applyAlignment="1">
      <alignment horizontal="right"/>
    </xf>
    <xf numFmtId="0" fontId="47" fillId="3" borderId="30" xfId="4" applyFont="1" applyFill="1" applyBorder="1" applyAlignment="1">
      <alignment horizontal="left"/>
    </xf>
    <xf numFmtId="0" fontId="48" fillId="3" borderId="30" xfId="4" applyFont="1" applyFill="1" applyBorder="1" applyAlignment="1">
      <alignment horizontal="left" vertical="top" wrapText="1"/>
    </xf>
    <xf numFmtId="0" fontId="48" fillId="0" borderId="30" xfId="4" applyFont="1" applyBorder="1" applyAlignment="1">
      <alignment horizontal="center" vertical="center" wrapText="1"/>
    </xf>
    <xf numFmtId="0" fontId="48" fillId="0" borderId="30" xfId="0" applyFont="1" applyBorder="1"/>
    <xf numFmtId="0" fontId="48" fillId="0" borderId="30" xfId="0" applyFont="1" applyBorder="1" applyAlignment="1">
      <alignment horizontal="center"/>
    </xf>
    <xf numFmtId="0" fontId="48" fillId="0" borderId="30" xfId="0" applyFont="1" applyBorder="1" applyAlignment="1">
      <alignment horizontal="left"/>
    </xf>
    <xf numFmtId="164" fontId="48" fillId="0" borderId="30" xfId="1" applyFont="1" applyBorder="1"/>
    <xf numFmtId="2" fontId="48" fillId="0" borderId="30" xfId="1" applyNumberFormat="1" applyFont="1" applyBorder="1"/>
    <xf numFmtId="164" fontId="48" fillId="0" borderId="30" xfId="1" applyFont="1" applyBorder="1" applyAlignment="1"/>
    <xf numFmtId="164" fontId="48" fillId="0" borderId="30" xfId="1" applyFont="1" applyBorder="1" applyAlignment="1">
      <alignment horizontal="right"/>
    </xf>
    <xf numFmtId="164" fontId="50" fillId="0" borderId="30" xfId="2" applyFont="1" applyBorder="1"/>
    <xf numFmtId="0" fontId="47" fillId="2" borderId="30" xfId="4" applyFont="1" applyFill="1" applyBorder="1" applyAlignment="1">
      <alignment horizontal="right" wrapText="1"/>
    </xf>
    <xf numFmtId="0" fontId="47" fillId="2" borderId="30" xfId="4" applyFont="1" applyFill="1" applyBorder="1" applyAlignment="1">
      <alignment vertical="center" wrapText="1"/>
    </xf>
    <xf numFmtId="164" fontId="47" fillId="8" borderId="30" xfId="2" applyFont="1" applyFill="1" applyBorder="1" applyAlignment="1">
      <alignment horizontal="center"/>
    </xf>
    <xf numFmtId="2" fontId="47" fillId="2" borderId="30" xfId="2" applyNumberFormat="1" applyFont="1" applyFill="1" applyBorder="1" applyAlignment="1">
      <alignment horizontal="right"/>
    </xf>
    <xf numFmtId="164" fontId="47" fillId="2" borderId="30" xfId="2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 wrapText="1"/>
    </xf>
    <xf numFmtId="0" fontId="31" fillId="0" borderId="30" xfId="0" applyFont="1" applyBorder="1" applyAlignment="1">
      <alignment horizontal="left" wrapText="1"/>
    </xf>
    <xf numFmtId="0" fontId="31" fillId="0" borderId="30" xfId="0" applyFont="1" applyBorder="1" applyAlignment="1">
      <alignment horizontal="center" wrapText="1"/>
    </xf>
    <xf numFmtId="166" fontId="34" fillId="0" borderId="30" xfId="0" applyNumberFormat="1" applyFont="1" applyBorder="1" applyAlignment="1">
      <alignment horizontal="right"/>
    </xf>
    <xf numFmtId="0" fontId="34" fillId="0" borderId="30" xfId="0" applyFont="1" applyBorder="1" applyAlignment="1">
      <alignment horizontal="left" wrapText="1"/>
    </xf>
    <xf numFmtId="0" fontId="34" fillId="0" borderId="30" xfId="0" applyFont="1" applyBorder="1" applyAlignment="1">
      <alignment horizontal="center" wrapText="1"/>
    </xf>
    <xf numFmtId="166" fontId="31" fillId="0" borderId="30" xfId="0" applyNumberFormat="1" applyFont="1" applyBorder="1" applyAlignment="1">
      <alignment horizontal="right"/>
    </xf>
    <xf numFmtId="43" fontId="31" fillId="8" borderId="30" xfId="0" applyNumberFormat="1" applyFont="1" applyFill="1" applyBorder="1" applyAlignment="1">
      <alignment wrapText="1"/>
    </xf>
    <xf numFmtId="43" fontId="47" fillId="2" borderId="30" xfId="4" applyNumberFormat="1" applyFont="1" applyFill="1" applyBorder="1" applyAlignment="1">
      <alignment horizontal="right" wrapText="1"/>
    </xf>
    <xf numFmtId="43" fontId="13" fillId="5" borderId="0" xfId="4" applyNumberFormat="1" applyFont="1" applyFill="1"/>
    <xf numFmtId="0" fontId="13" fillId="5" borderId="43" xfId="4" applyFont="1" applyFill="1" applyBorder="1" applyAlignment="1">
      <alignment horizontal="center"/>
    </xf>
    <xf numFmtId="0" fontId="48" fillId="0" borderId="30" xfId="4" applyFont="1" applyBorder="1" applyAlignment="1">
      <alignment horizontal="left" vertical="center"/>
    </xf>
    <xf numFmtId="0" fontId="48" fillId="0" borderId="30" xfId="0" applyFont="1" applyBorder="1" applyAlignment="1">
      <alignment horizontal="left" vertical="center"/>
    </xf>
    <xf numFmtId="0" fontId="48" fillId="0" borderId="30" xfId="4" applyFont="1" applyBorder="1" applyAlignment="1">
      <alignment vertical="center" wrapText="1"/>
    </xf>
    <xf numFmtId="0" fontId="48" fillId="0" borderId="30" xfId="4" applyFont="1" applyBorder="1" applyAlignment="1">
      <alignment vertical="center"/>
    </xf>
    <xf numFmtId="0" fontId="48" fillId="0" borderId="30" xfId="0" applyFont="1" applyBorder="1" applyAlignment="1">
      <alignment vertical="center"/>
    </xf>
    <xf numFmtId="0" fontId="48" fillId="3" borderId="30" xfId="4" applyFont="1" applyFill="1" applyBorder="1" applyAlignment="1">
      <alignment vertical="center"/>
    </xf>
    <xf numFmtId="0" fontId="48" fillId="3" borderId="30" xfId="4" applyFont="1" applyFill="1" applyBorder="1" applyAlignment="1">
      <alignment horizontal="left" vertical="center"/>
    </xf>
    <xf numFmtId="164" fontId="48" fillId="0" borderId="30" xfId="2" applyFont="1" applyBorder="1" applyAlignment="1">
      <alignment vertical="center"/>
    </xf>
    <xf numFmtId="164" fontId="48" fillId="0" borderId="30" xfId="2" applyFont="1" applyFill="1" applyBorder="1" applyAlignment="1">
      <alignment vertical="center"/>
    </xf>
    <xf numFmtId="164" fontId="48" fillId="0" borderId="30" xfId="1" applyFont="1" applyBorder="1" applyAlignment="1">
      <alignment vertical="center"/>
    </xf>
    <xf numFmtId="164" fontId="48" fillId="0" borderId="30" xfId="1" applyFont="1" applyBorder="1" applyAlignment="1">
      <alignment horizontal="right" vertical="center"/>
    </xf>
    <xf numFmtId="2" fontId="48" fillId="0" borderId="30" xfId="2" applyNumberFormat="1" applyFont="1" applyBorder="1" applyAlignment="1">
      <alignment vertical="center"/>
    </xf>
    <xf numFmtId="2" fontId="48" fillId="0" borderId="30" xfId="2" applyNumberFormat="1" applyFont="1" applyFill="1" applyBorder="1" applyAlignment="1">
      <alignment vertical="center"/>
    </xf>
    <xf numFmtId="164" fontId="11" fillId="0" borderId="30" xfId="1" applyFill="1" applyBorder="1" applyAlignment="1">
      <alignment horizontal="right"/>
    </xf>
    <xf numFmtId="164" fontId="11" fillId="0" borderId="30" xfId="1" applyFill="1" applyBorder="1"/>
    <xf numFmtId="164" fontId="11" fillId="0" borderId="30" xfId="1" applyFill="1" applyBorder="1" applyAlignment="1"/>
    <xf numFmtId="0" fontId="32" fillId="0" borderId="30" xfId="0" applyFont="1" applyBorder="1" applyAlignment="1">
      <alignment vertical="center" wrapText="1"/>
    </xf>
    <xf numFmtId="0" fontId="43" fillId="13" borderId="30" xfId="0" applyFont="1" applyFill="1" applyBorder="1" applyAlignment="1">
      <alignment vertical="center" wrapText="1"/>
    </xf>
    <xf numFmtId="0" fontId="46" fillId="13" borderId="30" xfId="0" applyFont="1" applyFill="1" applyBorder="1" applyAlignment="1">
      <alignment wrapText="1"/>
    </xf>
    <xf numFmtId="164" fontId="43" fillId="14" borderId="30" xfId="0" applyNumberFormat="1" applyFont="1" applyFill="1" applyBorder="1"/>
    <xf numFmtId="2" fontId="43" fillId="14" borderId="30" xfId="0" applyNumberFormat="1" applyFont="1" applyFill="1" applyBorder="1"/>
    <xf numFmtId="2" fontId="43" fillId="14" borderId="30" xfId="1" applyNumberFormat="1" applyFont="1" applyFill="1" applyBorder="1"/>
    <xf numFmtId="164" fontId="42" fillId="13" borderId="30" xfId="1" applyFont="1" applyFill="1" applyBorder="1" applyAlignment="1">
      <alignment horizontal="center" vertical="center"/>
    </xf>
    <xf numFmtId="164" fontId="19" fillId="13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wrapText="1"/>
    </xf>
    <xf numFmtId="0" fontId="31" fillId="13" borderId="30" xfId="0" applyFont="1" applyFill="1" applyBorder="1" applyAlignment="1">
      <alignment horizontal="right"/>
    </xf>
    <xf numFmtId="4" fontId="31" fillId="14" borderId="30" xfId="0" applyNumberFormat="1" applyFont="1" applyFill="1" applyBorder="1"/>
    <xf numFmtId="164" fontId="31" fillId="14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vertical="center" wrapText="1"/>
    </xf>
    <xf numFmtId="0" fontId="31" fillId="14" borderId="30" xfId="0" applyFont="1" applyFill="1" applyBorder="1" applyAlignment="1">
      <alignment vertical="center" wrapText="1"/>
    </xf>
    <xf numFmtId="0" fontId="31" fillId="14" borderId="30" xfId="0" applyFont="1" applyFill="1" applyBorder="1" applyAlignment="1">
      <alignment wrapText="1"/>
    </xf>
    <xf numFmtId="43" fontId="31" fillId="14" borderId="30" xfId="0" applyNumberFormat="1" applyFont="1" applyFill="1" applyBorder="1" applyAlignment="1">
      <alignment wrapText="1"/>
    </xf>
    <xf numFmtId="2" fontId="31" fillId="14" borderId="30" xfId="1" applyNumberFormat="1" applyFont="1" applyFill="1" applyBorder="1" applyAlignment="1">
      <alignment horizontal="right"/>
    </xf>
    <xf numFmtId="164" fontId="36" fillId="14" borderId="30" xfId="2" applyFont="1" applyFill="1" applyBorder="1" applyAlignment="1">
      <alignment horizontal="center" vertical="center"/>
    </xf>
    <xf numFmtId="0" fontId="47" fillId="13" borderId="30" xfId="4" applyFont="1" applyFill="1" applyBorder="1" applyAlignment="1">
      <alignment horizontal="right" wrapText="1"/>
    </xf>
    <xf numFmtId="0" fontId="47" fillId="13" borderId="30" xfId="4" applyFont="1" applyFill="1" applyBorder="1" applyAlignment="1">
      <alignment vertical="center" wrapText="1"/>
    </xf>
    <xf numFmtId="43" fontId="47" fillId="13" borderId="30" xfId="4" applyNumberFormat="1" applyFont="1" applyFill="1" applyBorder="1" applyAlignment="1">
      <alignment horizontal="right" wrapText="1"/>
    </xf>
    <xf numFmtId="0" fontId="43" fillId="13" borderId="30" xfId="0" applyFont="1" applyFill="1" applyBorder="1" applyAlignment="1">
      <alignment horizontal="right" wrapText="1"/>
    </xf>
    <xf numFmtId="0" fontId="32" fillId="5" borderId="0" xfId="0" applyFont="1" applyFill="1" applyAlignment="1">
      <alignment vertical="center"/>
    </xf>
    <xf numFmtId="0" fontId="31" fillId="13" borderId="30" xfId="0" applyFont="1" applyFill="1" applyBorder="1" applyAlignment="1">
      <alignment vertical="center" wrapText="1"/>
    </xf>
    <xf numFmtId="0" fontId="31" fillId="13" borderId="30" xfId="0" applyFont="1" applyFill="1" applyBorder="1" applyAlignment="1">
      <alignment wrapText="1"/>
    </xf>
    <xf numFmtId="164" fontId="31" fillId="14" borderId="30" xfId="0" applyNumberFormat="1" applyFont="1" applyFill="1" applyBorder="1"/>
    <xf numFmtId="2" fontId="31" fillId="14" borderId="30" xfId="1" applyNumberFormat="1" applyFont="1" applyFill="1" applyBorder="1"/>
    <xf numFmtId="164" fontId="27" fillId="13" borderId="30" xfId="1" applyFont="1" applyFill="1" applyBorder="1" applyAlignment="1">
      <alignment horizontal="center" vertical="center"/>
    </xf>
    <xf numFmtId="164" fontId="3" fillId="14" borderId="30" xfId="1" applyFont="1" applyFill="1" applyBorder="1"/>
    <xf numFmtId="0" fontId="48" fillId="0" borderId="30" xfId="4" applyFont="1" applyBorder="1" applyAlignment="1">
      <alignment horizontal="left" vertical="top" wrapText="1"/>
    </xf>
    <xf numFmtId="164" fontId="48" fillId="0" borderId="30" xfId="2" applyFont="1" applyFill="1" applyBorder="1" applyAlignment="1"/>
    <xf numFmtId="2" fontId="47" fillId="0" borderId="30" xfId="2" applyNumberFormat="1" applyFont="1" applyFill="1" applyBorder="1"/>
    <xf numFmtId="2" fontId="47" fillId="14" borderId="30" xfId="2" applyNumberFormat="1" applyFont="1" applyFill="1" applyBorder="1"/>
    <xf numFmtId="164" fontId="13" fillId="5" borderId="0" xfId="4" applyNumberFormat="1" applyFont="1" applyFill="1"/>
    <xf numFmtId="164" fontId="48" fillId="0" borderId="30" xfId="1" applyFont="1" applyFill="1" applyBorder="1" applyAlignment="1">
      <alignment horizontal="right" vertical="center"/>
    </xf>
    <xf numFmtId="2" fontId="31" fillId="13" borderId="30" xfId="0" applyNumberFormat="1" applyFont="1" applyFill="1" applyBorder="1" applyAlignment="1">
      <alignment wrapText="1"/>
    </xf>
    <xf numFmtId="164" fontId="47" fillId="14" borderId="30" xfId="2" applyFont="1" applyFill="1" applyBorder="1"/>
    <xf numFmtId="164" fontId="43" fillId="14" borderId="30" xfId="1" applyFont="1" applyFill="1" applyBorder="1"/>
    <xf numFmtId="164" fontId="48" fillId="0" borderId="30" xfId="1" applyFont="1" applyFill="1" applyBorder="1"/>
    <xf numFmtId="2" fontId="48" fillId="0" borderId="30" xfId="1" applyNumberFormat="1" applyFont="1" applyFill="1" applyBorder="1"/>
    <xf numFmtId="164" fontId="48" fillId="0" borderId="30" xfId="1" applyFont="1" applyFill="1" applyBorder="1" applyAlignment="1">
      <alignment vertical="center"/>
    </xf>
    <xf numFmtId="164" fontId="48" fillId="0" borderId="30" xfId="1" applyFont="1" applyFill="1" applyBorder="1" applyAlignment="1">
      <alignment horizontal="right"/>
    </xf>
    <xf numFmtId="0" fontId="31" fillId="5" borderId="49" xfId="0" applyFont="1" applyFill="1" applyBorder="1" applyAlignment="1">
      <alignment horizontal="center"/>
    </xf>
    <xf numFmtId="0" fontId="43" fillId="5" borderId="49" xfId="0" applyFont="1" applyFill="1" applyBorder="1" applyAlignment="1">
      <alignment horizontal="center"/>
    </xf>
    <xf numFmtId="166" fontId="32" fillId="0" borderId="30" xfId="0" applyNumberFormat="1" applyFont="1" applyBorder="1" applyAlignment="1">
      <alignment wrapText="1"/>
    </xf>
    <xf numFmtId="0" fontId="44" fillId="3" borderId="30" xfId="0" applyFont="1" applyFill="1" applyBorder="1" applyAlignment="1">
      <alignment horizontal="center"/>
    </xf>
    <xf numFmtId="164" fontId="22" fillId="0" borderId="30" xfId="1" applyFont="1" applyFill="1" applyBorder="1"/>
    <xf numFmtId="0" fontId="31" fillId="13" borderId="30" xfId="0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164" fontId="13" fillId="0" borderId="0" xfId="2" applyFont="1" applyFill="1"/>
    <xf numFmtId="0" fontId="13" fillId="0" borderId="0" xfId="4" applyFont="1" applyAlignment="1">
      <alignment horizontal="center"/>
    </xf>
    <xf numFmtId="164" fontId="47" fillId="0" borderId="30" xfId="2" applyFont="1" applyFill="1" applyBorder="1" applyAlignment="1">
      <alignment horizontal="right"/>
    </xf>
    <xf numFmtId="164" fontId="13" fillId="0" borderId="0" xfId="4" applyNumberFormat="1" applyFont="1"/>
    <xf numFmtId="43" fontId="13" fillId="0" borderId="0" xfId="4" applyNumberFormat="1" applyFont="1"/>
    <xf numFmtId="0" fontId="35" fillId="0" borderId="0" xfId="4" applyFont="1"/>
    <xf numFmtId="4" fontId="36" fillId="0" borderId="0" xfId="4" applyNumberFormat="1" applyFont="1"/>
    <xf numFmtId="0" fontId="36" fillId="0" borderId="0" xfId="4" applyFont="1" applyAlignment="1">
      <alignment wrapText="1"/>
    </xf>
    <xf numFmtId="4" fontId="31" fillId="0" borderId="0" xfId="0" applyNumberFormat="1" applyFont="1"/>
    <xf numFmtId="164" fontId="31" fillId="5" borderId="30" xfId="1" applyFont="1" applyFill="1" applyBorder="1" applyAlignment="1">
      <alignment horizontal="center" vertical="center"/>
    </xf>
    <xf numFmtId="164" fontId="31" fillId="5" borderId="30" xfId="1" applyFont="1" applyFill="1" applyBorder="1" applyAlignment="1">
      <alignment horizontal="left"/>
    </xf>
    <xf numFmtId="164" fontId="32" fillId="5" borderId="30" xfId="1" applyFont="1" applyFill="1" applyBorder="1" applyAlignment="1">
      <alignment horizontal="left"/>
    </xf>
    <xf numFmtId="4" fontId="32" fillId="5" borderId="30" xfId="1" applyNumberFormat="1" applyFont="1" applyFill="1" applyBorder="1"/>
    <xf numFmtId="4" fontId="31" fillId="5" borderId="30" xfId="1" applyNumberFormat="1" applyFont="1" applyFill="1" applyBorder="1"/>
    <xf numFmtId="164" fontId="11" fillId="5" borderId="30" xfId="1" applyFill="1" applyBorder="1"/>
    <xf numFmtId="164" fontId="3" fillId="13" borderId="30" xfId="1" applyFont="1" applyFill="1" applyBorder="1" applyAlignment="1">
      <alignment horizontal="right"/>
    </xf>
    <xf numFmtId="2" fontId="31" fillId="14" borderId="30" xfId="0" applyNumberFormat="1" applyFont="1" applyFill="1" applyBorder="1"/>
    <xf numFmtId="164" fontId="27" fillId="13" borderId="30" xfId="1" applyFont="1" applyFill="1" applyBorder="1" applyAlignment="1">
      <alignment horizontal="center"/>
    </xf>
    <xf numFmtId="164" fontId="3" fillId="13" borderId="30" xfId="1" applyFont="1" applyFill="1" applyBorder="1" applyAlignment="1">
      <alignment horizontal="center" wrapText="1"/>
    </xf>
    <xf numFmtId="0" fontId="32" fillId="4" borderId="30" xfId="0" applyFont="1" applyFill="1" applyBorder="1"/>
    <xf numFmtId="0" fontId="32" fillId="5" borderId="30" xfId="0" applyFont="1" applyFill="1" applyBorder="1"/>
    <xf numFmtId="0" fontId="32" fillId="4" borderId="30" xfId="0" applyFont="1" applyFill="1" applyBorder="1" applyAlignment="1">
      <alignment horizontal="center"/>
    </xf>
    <xf numFmtId="2" fontId="32" fillId="0" borderId="30" xfId="1" applyNumberFormat="1" applyFont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164" fontId="32" fillId="0" borderId="30" xfId="1" applyFont="1" applyBorder="1" applyAlignment="1">
      <alignment horizontal="center"/>
    </xf>
    <xf numFmtId="2" fontId="31" fillId="14" borderId="30" xfId="1" applyNumberFormat="1" applyFont="1" applyFill="1" applyBorder="1" applyAlignment="1">
      <alignment horizontal="center"/>
    </xf>
    <xf numFmtId="0" fontId="52" fillId="13" borderId="30" xfId="4" applyFont="1" applyFill="1" applyBorder="1" applyAlignment="1">
      <alignment horizontal="right" wrapText="1"/>
    </xf>
    <xf numFmtId="0" fontId="52" fillId="13" borderId="30" xfId="4" applyFont="1" applyFill="1" applyBorder="1" applyAlignment="1">
      <alignment vertical="center" wrapText="1"/>
    </xf>
    <xf numFmtId="164" fontId="52" fillId="14" borderId="30" xfId="2" applyFont="1" applyFill="1" applyBorder="1"/>
    <xf numFmtId="2" fontId="52" fillId="14" borderId="30" xfId="2" applyNumberFormat="1" applyFont="1" applyFill="1" applyBorder="1"/>
    <xf numFmtId="0" fontId="50" fillId="0" borderId="30" xfId="4" applyFont="1" applyBorder="1"/>
    <xf numFmtId="0" fontId="50" fillId="0" borderId="30" xfId="4" applyFont="1" applyBorder="1" applyAlignment="1">
      <alignment horizontal="center"/>
    </xf>
    <xf numFmtId="0" fontId="50" fillId="0" borderId="30" xfId="4" applyFont="1" applyBorder="1" applyAlignment="1">
      <alignment horizontal="left"/>
    </xf>
    <xf numFmtId="164" fontId="50" fillId="0" borderId="30" xfId="2" applyFont="1" applyFill="1" applyBorder="1"/>
    <xf numFmtId="2" fontId="50" fillId="0" borderId="30" xfId="2" applyNumberFormat="1" applyFont="1" applyBorder="1"/>
    <xf numFmtId="0" fontId="30" fillId="0" borderId="0" xfId="0" applyFont="1"/>
    <xf numFmtId="0" fontId="36" fillId="14" borderId="30" xfId="0" applyFont="1" applyFill="1" applyBorder="1" applyAlignment="1">
      <alignment wrapText="1"/>
    </xf>
    <xf numFmtId="43" fontId="36" fillId="14" borderId="30" xfId="0" applyNumberFormat="1" applyFont="1" applyFill="1" applyBorder="1" applyAlignment="1">
      <alignment wrapText="1"/>
    </xf>
    <xf numFmtId="2" fontId="36" fillId="14" borderId="30" xfId="1" applyNumberFormat="1" applyFont="1" applyFill="1" applyBorder="1" applyAlignment="1">
      <alignment horizontal="right"/>
    </xf>
    <xf numFmtId="0" fontId="28" fillId="13" borderId="30" xfId="0" applyFont="1" applyFill="1" applyBorder="1" applyAlignment="1">
      <alignment wrapText="1"/>
    </xf>
    <xf numFmtId="0" fontId="46" fillId="13" borderId="30" xfId="0" applyFont="1" applyFill="1" applyBorder="1" applyAlignment="1">
      <alignment horizontal="right" wrapText="1"/>
    </xf>
    <xf numFmtId="164" fontId="28" fillId="14" borderId="30" xfId="1" applyFont="1" applyFill="1" applyBorder="1" applyAlignment="1">
      <alignment vertical="center"/>
    </xf>
    <xf numFmtId="2" fontId="28" fillId="14" borderId="30" xfId="1" applyNumberFormat="1" applyFont="1" applyFill="1" applyBorder="1" applyAlignment="1">
      <alignment vertical="center"/>
    </xf>
    <xf numFmtId="0" fontId="32" fillId="3" borderId="31" xfId="0" applyFont="1" applyFill="1" applyBorder="1"/>
    <xf numFmtId="0" fontId="32" fillId="3" borderId="31" xfId="0" applyFont="1" applyFill="1" applyBorder="1" applyAlignment="1">
      <alignment horizontal="center"/>
    </xf>
    <xf numFmtId="0" fontId="32" fillId="0" borderId="30" xfId="0" applyFont="1" applyBorder="1" applyAlignment="1">
      <alignment horizontal="left" vertical="center"/>
    </xf>
    <xf numFmtId="164" fontId="32" fillId="0" borderId="30" xfId="0" applyNumberFormat="1" applyFont="1" applyBorder="1"/>
    <xf numFmtId="0" fontId="31" fillId="13" borderId="30" xfId="0" applyFont="1" applyFill="1" applyBorder="1" applyAlignment="1">
      <alignment horizontal="center" wrapText="1"/>
    </xf>
    <xf numFmtId="0" fontId="31" fillId="5" borderId="30" xfId="0" applyFont="1" applyFill="1" applyBorder="1"/>
    <xf numFmtId="0" fontId="31" fillId="4" borderId="30" xfId="0" applyFont="1" applyFill="1" applyBorder="1"/>
    <xf numFmtId="0" fontId="46" fillId="13" borderId="30" xfId="0" applyFont="1" applyFill="1" applyBorder="1" applyAlignment="1">
      <alignment horizontal="center" wrapText="1"/>
    </xf>
    <xf numFmtId="164" fontId="46" fillId="14" borderId="30" xfId="1" applyFont="1" applyFill="1" applyBorder="1" applyAlignment="1">
      <alignment horizontal="center"/>
    </xf>
    <xf numFmtId="2" fontId="46" fillId="14" borderId="30" xfId="1" applyNumberFormat="1" applyFont="1" applyFill="1" applyBorder="1" applyAlignment="1">
      <alignment horizontal="center"/>
    </xf>
    <xf numFmtId="0" fontId="38" fillId="0" borderId="0" xfId="0" applyFont="1"/>
    <xf numFmtId="0" fontId="53" fillId="0" borderId="0" xfId="0" applyFont="1"/>
    <xf numFmtId="2" fontId="31" fillId="0" borderId="30" xfId="1" applyNumberFormat="1" applyFont="1" applyFill="1" applyBorder="1" applyAlignment="1">
      <alignment horizontal="center"/>
    </xf>
    <xf numFmtId="164" fontId="31" fillId="0" borderId="30" xfId="1" applyFont="1" applyFill="1" applyBorder="1" applyAlignment="1">
      <alignment horizontal="center"/>
    </xf>
    <xf numFmtId="164" fontId="31" fillId="5" borderId="30" xfId="1" applyFont="1" applyFill="1" applyBorder="1" applyAlignment="1">
      <alignment horizontal="center"/>
    </xf>
    <xf numFmtId="0" fontId="38" fillId="0" borderId="0" xfId="0" applyFont="1" applyAlignment="1">
      <alignment horizontal="center"/>
    </xf>
    <xf numFmtId="0" fontId="53" fillId="0" borderId="0" xfId="0" applyFont="1" applyAlignment="1">
      <alignment horizontal="center"/>
    </xf>
    <xf numFmtId="164" fontId="32" fillId="0" borderId="30" xfId="1" applyFont="1" applyFill="1" applyBorder="1" applyAlignment="1">
      <alignment horizontal="center"/>
    </xf>
    <xf numFmtId="164" fontId="11" fillId="0" borderId="30" xfId="1" applyFill="1" applyBorder="1" applyAlignment="1">
      <alignment horizontal="center"/>
    </xf>
    <xf numFmtId="43" fontId="36" fillId="14" borderId="30" xfId="0" applyNumberFormat="1" applyFont="1" applyFill="1" applyBorder="1" applyAlignment="1">
      <alignment horizontal="center" wrapText="1"/>
    </xf>
    <xf numFmtId="164" fontId="0" fillId="5" borderId="0" xfId="0" applyNumberFormat="1" applyFill="1" applyAlignment="1">
      <alignment horizontal="center"/>
    </xf>
    <xf numFmtId="4" fontId="31" fillId="0" borderId="0" xfId="0" applyNumberFormat="1" applyFont="1" applyAlignment="1">
      <alignment horizontal="center"/>
    </xf>
    <xf numFmtId="0" fontId="43" fillId="0" borderId="30" xfId="0" applyFont="1" applyBorder="1" applyAlignment="1">
      <alignment horizontal="center" vertical="center"/>
    </xf>
    <xf numFmtId="0" fontId="46" fillId="0" borderId="30" xfId="0" applyFont="1" applyBorder="1" applyAlignment="1">
      <alignment horizontal="center" vertical="center"/>
    </xf>
    <xf numFmtId="164" fontId="42" fillId="0" borderId="30" xfId="1" applyFont="1" applyFill="1" applyBorder="1" applyAlignment="1">
      <alignment horizontal="center" vertical="center"/>
    </xf>
    <xf numFmtId="0" fontId="43" fillId="0" borderId="30" xfId="0" applyFont="1" applyBorder="1" applyAlignment="1">
      <alignment horizontal="left" vertical="center"/>
    </xf>
    <xf numFmtId="0" fontId="42" fillId="0" borderId="30" xfId="1" applyNumberFormat="1" applyFont="1" applyFill="1" applyBorder="1" applyAlignment="1">
      <alignment horizontal="center" vertical="center"/>
    </xf>
    <xf numFmtId="164" fontId="42" fillId="0" borderId="30" xfId="1" applyFont="1" applyFill="1" applyBorder="1" applyAlignment="1">
      <alignment horizontal="right" vertical="center"/>
    </xf>
    <xf numFmtId="2" fontId="42" fillId="0" borderId="30" xfId="1" applyNumberFormat="1" applyFont="1" applyFill="1" applyBorder="1" applyAlignment="1">
      <alignment horizontal="center" vertical="center"/>
    </xf>
    <xf numFmtId="164" fontId="0" fillId="0" borderId="0" xfId="0" applyNumberFormat="1"/>
    <xf numFmtId="0" fontId="44" fillId="0" borderId="30" xfId="0" applyFont="1" applyBorder="1" applyAlignment="1">
      <alignment horizontal="left" vertical="center"/>
    </xf>
    <xf numFmtId="0" fontId="43" fillId="0" borderId="30" xfId="0" applyFont="1" applyBorder="1" applyAlignment="1">
      <alignment horizontal="right"/>
    </xf>
    <xf numFmtId="164" fontId="23" fillId="0" borderId="30" xfId="1" applyFont="1" applyFill="1" applyBorder="1"/>
    <xf numFmtId="0" fontId="44" fillId="0" borderId="30" xfId="0" applyFont="1" applyBorder="1" applyAlignment="1">
      <alignment vertical="center" wrapText="1"/>
    </xf>
    <xf numFmtId="0" fontId="22" fillId="0" borderId="30" xfId="0" applyFont="1" applyBorder="1"/>
    <xf numFmtId="0" fontId="43" fillId="0" borderId="30" xfId="0" applyFont="1" applyBorder="1" applyAlignment="1">
      <alignment horizontal="left" wrapText="1"/>
    </xf>
    <xf numFmtId="0" fontId="44" fillId="0" borderId="30" xfId="0" applyFont="1" applyBorder="1" applyAlignment="1">
      <alignment horizontal="left" wrapText="1"/>
    </xf>
    <xf numFmtId="2" fontId="32" fillId="0" borderId="30" xfId="1" applyNumberFormat="1" applyFont="1" applyFill="1" applyBorder="1" applyAlignment="1">
      <alignment horizontal="center"/>
    </xf>
    <xf numFmtId="2" fontId="31" fillId="0" borderId="30" xfId="1" applyNumberFormat="1" applyFont="1" applyFill="1" applyBorder="1" applyAlignment="1">
      <alignment horizontal="center" vertical="center"/>
    </xf>
    <xf numFmtId="0" fontId="38" fillId="5" borderId="0" xfId="0" applyFont="1" applyFill="1" applyAlignment="1">
      <alignment horizontal="center"/>
    </xf>
    <xf numFmtId="0" fontId="53" fillId="5" borderId="0" xfId="0" applyFont="1" applyFill="1" applyAlignment="1">
      <alignment horizontal="center"/>
    </xf>
    <xf numFmtId="4" fontId="31" fillId="0" borderId="30" xfId="1" applyNumberFormat="1" applyFont="1" applyFill="1" applyBorder="1"/>
    <xf numFmtId="2" fontId="0" fillId="5" borderId="0" xfId="1" applyNumberFormat="1" applyFont="1" applyFill="1"/>
    <xf numFmtId="164" fontId="0" fillId="5" borderId="0" xfId="1" applyFont="1" applyFill="1"/>
    <xf numFmtId="2" fontId="50" fillId="0" borderId="30" xfId="2" applyNumberFormat="1" applyFont="1" applyFill="1" applyBorder="1"/>
    <xf numFmtId="164" fontId="55" fillId="5" borderId="30" xfId="2" applyFont="1" applyFill="1" applyBorder="1"/>
    <xf numFmtId="2" fontId="55" fillId="0" borderId="30" xfId="2" applyNumberFormat="1" applyFont="1" applyFill="1" applyBorder="1"/>
    <xf numFmtId="43" fontId="0" fillId="5" borderId="0" xfId="0" applyNumberFormat="1" applyFill="1"/>
    <xf numFmtId="0" fontId="36" fillId="13" borderId="30" xfId="0" applyFont="1" applyFill="1" applyBorder="1" applyAlignment="1">
      <alignment horizontal="right" wrapText="1"/>
    </xf>
    <xf numFmtId="0" fontId="36" fillId="13" borderId="30" xfId="0" applyFont="1" applyFill="1" applyBorder="1" applyAlignment="1">
      <alignment horizontal="right"/>
    </xf>
    <xf numFmtId="4" fontId="36" fillId="14" borderId="30" xfId="0" applyNumberFormat="1" applyFont="1" applyFill="1" applyBorder="1"/>
    <xf numFmtId="0" fontId="34" fillId="0" borderId="42" xfId="0" applyFont="1" applyBorder="1"/>
    <xf numFmtId="0" fontId="34" fillId="3" borderId="42" xfId="0" applyFont="1" applyFill="1" applyBorder="1" applyAlignment="1">
      <alignment horizontal="center"/>
    </xf>
    <xf numFmtId="0" fontId="32" fillId="0" borderId="42" xfId="0" applyFont="1" applyBorder="1" applyAlignment="1">
      <alignment horizontal="left"/>
    </xf>
    <xf numFmtId="0" fontId="32" fillId="0" borderId="42" xfId="0" applyFont="1" applyBorder="1" applyAlignment="1">
      <alignment horizontal="center" vertical="center" wrapText="1"/>
    </xf>
    <xf numFmtId="4" fontId="32" fillId="0" borderId="42" xfId="0" applyNumberFormat="1" applyFont="1" applyBorder="1"/>
    <xf numFmtId="2" fontId="32" fillId="0" borderId="42" xfId="0" applyNumberFormat="1" applyFont="1" applyBorder="1"/>
    <xf numFmtId="4" fontId="32" fillId="5" borderId="42" xfId="0" applyNumberFormat="1" applyFont="1" applyFill="1" applyBorder="1"/>
    <xf numFmtId="0" fontId="0" fillId="0" borderId="43" xfId="0" applyBorder="1"/>
    <xf numFmtId="2" fontId="48" fillId="5" borderId="30" xfId="2" applyNumberFormat="1" applyFont="1" applyFill="1" applyBorder="1"/>
    <xf numFmtId="2" fontId="47" fillId="5" borderId="30" xfId="2" applyNumberFormat="1" applyFont="1" applyFill="1" applyBorder="1"/>
    <xf numFmtId="2" fontId="48" fillId="5" borderId="30" xfId="2" applyNumberFormat="1" applyFont="1" applyFill="1" applyBorder="1" applyAlignment="1">
      <alignment horizontal="right"/>
    </xf>
    <xf numFmtId="2" fontId="55" fillId="5" borderId="30" xfId="2" applyNumberFormat="1" applyFont="1" applyFill="1" applyBorder="1"/>
    <xf numFmtId="164" fontId="50" fillId="5" borderId="30" xfId="2" applyFont="1" applyFill="1" applyBorder="1"/>
    <xf numFmtId="164" fontId="47" fillId="5" borderId="30" xfId="2" applyFont="1" applyFill="1" applyBorder="1" applyAlignment="1">
      <alignment horizontal="right"/>
    </xf>
    <xf numFmtId="2" fontId="48" fillId="5" borderId="30" xfId="2" applyNumberFormat="1" applyFont="1" applyFill="1" applyBorder="1" applyAlignment="1">
      <alignment vertical="center"/>
    </xf>
    <xf numFmtId="164" fontId="48" fillId="5" borderId="30" xfId="2" applyFont="1" applyFill="1" applyBorder="1" applyAlignment="1">
      <alignment vertical="center"/>
    </xf>
    <xf numFmtId="164" fontId="48" fillId="5" borderId="30" xfId="1" applyFont="1" applyFill="1" applyBorder="1" applyAlignment="1">
      <alignment horizontal="right" vertical="center"/>
    </xf>
    <xf numFmtId="4" fontId="36" fillId="5" borderId="0" xfId="4" applyNumberFormat="1" applyFont="1" applyFill="1"/>
    <xf numFmtId="0" fontId="31" fillId="3" borderId="30" xfId="0" applyFont="1" applyFill="1" applyBorder="1" applyAlignment="1">
      <alignment wrapText="1"/>
    </xf>
    <xf numFmtId="0" fontId="32" fillId="5" borderId="0" xfId="0" applyFont="1" applyFill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5" borderId="30" xfId="0" applyFont="1" applyFill="1" applyBorder="1" applyAlignment="1">
      <alignment horizontal="left" wrapText="1"/>
    </xf>
    <xf numFmtId="0" fontId="31" fillId="15" borderId="30" xfId="0" applyFont="1" applyFill="1" applyBorder="1" applyAlignment="1">
      <alignment horizontal="center"/>
    </xf>
    <xf numFmtId="0" fontId="31" fillId="15" borderId="30" xfId="0" applyFont="1" applyFill="1" applyBorder="1" applyAlignment="1">
      <alignment wrapText="1"/>
    </xf>
    <xf numFmtId="166" fontId="32" fillId="15" borderId="30" xfId="0" applyNumberFormat="1" applyFont="1" applyFill="1" applyBorder="1" applyAlignment="1">
      <alignment horizontal="right"/>
    </xf>
    <xf numFmtId="166" fontId="32" fillId="15" borderId="30" xfId="0" applyNumberFormat="1" applyFont="1" applyFill="1" applyBorder="1" applyAlignment="1">
      <alignment horizontal="right" wrapText="1"/>
    </xf>
    <xf numFmtId="164" fontId="31" fillId="15" borderId="30" xfId="1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center"/>
    </xf>
    <xf numFmtId="164" fontId="31" fillId="15" borderId="30" xfId="1" applyFont="1" applyFill="1" applyBorder="1" applyAlignment="1">
      <alignment horizontal="center"/>
    </xf>
    <xf numFmtId="0" fontId="0" fillId="15" borderId="0" xfId="0" applyFill="1"/>
    <xf numFmtId="0" fontId="31" fillId="15" borderId="30" xfId="0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center" vertical="center" wrapText="1"/>
    </xf>
    <xf numFmtId="164" fontId="31" fillId="15" borderId="30" xfId="1" applyFont="1" applyFill="1" applyBorder="1" applyAlignment="1">
      <alignment horizontal="center" vertical="center"/>
    </xf>
    <xf numFmtId="2" fontId="31" fillId="15" borderId="30" xfId="1" applyNumberFormat="1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right"/>
    </xf>
    <xf numFmtId="0" fontId="0" fillId="15" borderId="30" xfId="0" applyFill="1" applyBorder="1"/>
    <xf numFmtId="0" fontId="0" fillId="5" borderId="0" xfId="0" applyFill="1" applyAlignment="1">
      <alignment vertical="center"/>
    </xf>
    <xf numFmtId="0" fontId="14" fillId="5" borderId="0" xfId="0" applyFont="1" applyFill="1" applyAlignment="1">
      <alignment vertical="center"/>
    </xf>
    <xf numFmtId="0" fontId="31" fillId="3" borderId="30" xfId="0" applyFont="1" applyFill="1" applyBorder="1" applyAlignment="1">
      <alignment horizontal="left"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vertical="center"/>
    </xf>
    <xf numFmtId="0" fontId="31" fillId="3" borderId="30" xfId="0" applyFont="1" applyFill="1" applyBorder="1" applyAlignment="1">
      <alignment vertical="center"/>
    </xf>
    <xf numFmtId="0" fontId="34" fillId="0" borderId="30" xfId="0" applyFont="1" applyBorder="1" applyAlignment="1">
      <alignment horizontal="center" vertical="center"/>
    </xf>
    <xf numFmtId="0" fontId="34" fillId="0" borderId="30" xfId="0" applyFont="1" applyBorder="1" applyAlignment="1">
      <alignment horizontal="center" vertical="center" wrapText="1"/>
    </xf>
    <xf numFmtId="0" fontId="13" fillId="5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47" fillId="3" borderId="44" xfId="4" applyFont="1" applyFill="1" applyBorder="1"/>
    <xf numFmtId="0" fontId="48" fillId="0" borderId="44" xfId="4" applyFont="1" applyBorder="1" applyAlignment="1">
      <alignment horizontal="center"/>
    </xf>
    <xf numFmtId="0" fontId="47" fillId="0" borderId="44" xfId="4" applyFont="1" applyBorder="1" applyAlignment="1">
      <alignment horizontal="right"/>
    </xf>
    <xf numFmtId="164" fontId="47" fillId="0" borderId="44" xfId="2" applyFont="1" applyFill="1" applyBorder="1"/>
    <xf numFmtId="0" fontId="0" fillId="5" borderId="30" xfId="0" applyFill="1" applyBorder="1"/>
    <xf numFmtId="0" fontId="47" fillId="3" borderId="42" xfId="4" applyFont="1" applyFill="1" applyBorder="1"/>
    <xf numFmtId="0" fontId="48" fillId="0" borderId="42" xfId="4" applyFont="1" applyBorder="1" applyAlignment="1">
      <alignment horizontal="center"/>
    </xf>
    <xf numFmtId="0" fontId="47" fillId="0" borderId="42" xfId="4" applyFont="1" applyBorder="1" applyAlignment="1">
      <alignment horizontal="left"/>
    </xf>
    <xf numFmtId="164" fontId="47" fillId="0" borderId="42" xfId="2" applyFont="1" applyFill="1" applyBorder="1"/>
    <xf numFmtId="2" fontId="48" fillId="0" borderId="42" xfId="2" applyNumberFormat="1" applyFont="1" applyBorder="1"/>
    <xf numFmtId="164" fontId="47" fillId="0" borderId="42" xfId="2" applyFont="1" applyBorder="1"/>
    <xf numFmtId="164" fontId="47" fillId="5" borderId="42" xfId="2" applyFont="1" applyFill="1" applyBorder="1"/>
    <xf numFmtId="0" fontId="48" fillId="3" borderId="30" xfId="4" applyFont="1" applyFill="1" applyBorder="1" applyAlignment="1">
      <alignment wrapText="1"/>
    </xf>
    <xf numFmtId="164" fontId="48" fillId="5" borderId="30" xfId="2" applyFont="1" applyFill="1" applyBorder="1" applyAlignment="1">
      <alignment horizontal="right" vertical="center"/>
    </xf>
    <xf numFmtId="164" fontId="11" fillId="5" borderId="0" xfId="2" applyFill="1"/>
    <xf numFmtId="0" fontId="32" fillId="5" borderId="30" xfId="0" applyFont="1" applyFill="1" applyBorder="1" applyAlignment="1">
      <alignment horizontal="center" vertical="center"/>
    </xf>
    <xf numFmtId="0" fontId="32" fillId="5" borderId="30" xfId="0" applyFont="1" applyFill="1" applyBorder="1" applyAlignment="1">
      <alignment wrapText="1"/>
    </xf>
    <xf numFmtId="0" fontId="32" fillId="5" borderId="30" xfId="0" applyFont="1" applyFill="1" applyBorder="1" applyAlignment="1">
      <alignment horizontal="center"/>
    </xf>
    <xf numFmtId="166" fontId="32" fillId="5" borderId="30" xfId="0" applyNumberFormat="1" applyFont="1" applyFill="1" applyBorder="1" applyAlignment="1">
      <alignment horizontal="right" wrapText="1"/>
    </xf>
    <xf numFmtId="2" fontId="32" fillId="5" borderId="30" xfId="1" applyNumberFormat="1" applyFont="1" applyFill="1" applyBorder="1" applyAlignment="1">
      <alignment horizontal="center"/>
    </xf>
    <xf numFmtId="164" fontId="32" fillId="5" borderId="30" xfId="1" applyFont="1" applyFill="1" applyBorder="1" applyAlignment="1">
      <alignment horizontal="center"/>
    </xf>
    <xf numFmtId="0" fontId="34" fillId="4" borderId="30" xfId="0" applyFont="1" applyFill="1" applyBorder="1" applyAlignment="1">
      <alignment horizontal="left"/>
    </xf>
    <xf numFmtId="0" fontId="34" fillId="4" borderId="30" xfId="0" applyFont="1" applyFill="1" applyBorder="1" applyAlignment="1">
      <alignment horizontal="center" vertical="center"/>
    </xf>
    <xf numFmtId="2" fontId="31" fillId="5" borderId="30" xfId="1" applyNumberFormat="1" applyFont="1" applyFill="1" applyBorder="1" applyAlignment="1">
      <alignment horizontal="center"/>
    </xf>
    <xf numFmtId="164" fontId="3" fillId="5" borderId="30" xfId="1" applyFont="1" applyFill="1" applyBorder="1"/>
    <xf numFmtId="0" fontId="48" fillId="4" borderId="30" xfId="4" applyFont="1" applyFill="1" applyBorder="1"/>
    <xf numFmtId="0" fontId="48" fillId="5" borderId="30" xfId="4" applyFont="1" applyFill="1" applyBorder="1" applyAlignment="1">
      <alignment horizontal="center"/>
    </xf>
    <xf numFmtId="0" fontId="48" fillId="5" borderId="30" xfId="4" applyFont="1" applyFill="1" applyBorder="1" applyAlignment="1">
      <alignment horizontal="left"/>
    </xf>
    <xf numFmtId="0" fontId="48" fillId="5" borderId="30" xfId="4" applyFont="1" applyFill="1" applyBorder="1"/>
    <xf numFmtId="0" fontId="49" fillId="5" borderId="30" xfId="4" applyFont="1" applyFill="1" applyBorder="1" applyAlignment="1">
      <alignment horizontal="center"/>
    </xf>
    <xf numFmtId="0" fontId="31" fillId="5" borderId="30" xfId="0" applyFont="1" applyFill="1" applyBorder="1" applyAlignment="1">
      <alignment horizontal="left" wrapText="1"/>
    </xf>
    <xf numFmtId="0" fontId="31" fillId="5" borderId="30" xfId="0" applyFont="1" applyFill="1" applyBorder="1" applyAlignment="1">
      <alignment horizontal="center" vertical="center"/>
    </xf>
    <xf numFmtId="0" fontId="31" fillId="5" borderId="30" xfId="0" applyFont="1" applyFill="1" applyBorder="1" applyAlignment="1">
      <alignment horizontal="center" vertical="center" wrapText="1"/>
    </xf>
    <xf numFmtId="2" fontId="31" fillId="5" borderId="30" xfId="1" applyNumberFormat="1" applyFont="1" applyFill="1" applyBorder="1" applyAlignment="1">
      <alignment horizontal="center" vertical="center"/>
    </xf>
    <xf numFmtId="0" fontId="44" fillId="5" borderId="30" xfId="0" applyFont="1" applyFill="1" applyBorder="1"/>
    <xf numFmtId="0" fontId="44" fillId="5" borderId="30" xfId="0" applyFont="1" applyFill="1" applyBorder="1" applyAlignment="1">
      <alignment horizontal="center" vertical="center"/>
    </xf>
    <xf numFmtId="0" fontId="44" fillId="5" borderId="30" xfId="0" applyFont="1" applyFill="1" applyBorder="1" applyAlignment="1">
      <alignment vertical="center" wrapText="1"/>
    </xf>
    <xf numFmtId="164" fontId="44" fillId="5" borderId="30" xfId="1" applyFont="1" applyFill="1" applyBorder="1"/>
    <xf numFmtId="2" fontId="44" fillId="5" borderId="30" xfId="1" applyNumberFormat="1" applyFont="1" applyFill="1" applyBorder="1"/>
    <xf numFmtId="164" fontId="44" fillId="5" borderId="30" xfId="1" applyFont="1" applyFill="1" applyBorder="1" applyAlignment="1"/>
    <xf numFmtId="164" fontId="22" fillId="5" borderId="30" xfId="1" applyFont="1" applyFill="1" applyBorder="1"/>
    <xf numFmtId="0" fontId="7" fillId="5" borderId="0" xfId="0" applyFont="1" applyFill="1" applyAlignment="1">
      <alignment horizontal="center"/>
    </xf>
    <xf numFmtId="14" fontId="34" fillId="0" borderId="30" xfId="0" applyNumberFormat="1" applyFont="1" applyBorder="1" applyAlignment="1">
      <alignment horizontal="right"/>
    </xf>
    <xf numFmtId="0" fontId="47" fillId="3" borderId="30" xfId="4" applyFont="1" applyFill="1" applyBorder="1" applyAlignment="1">
      <alignment wrapText="1"/>
    </xf>
    <xf numFmtId="0" fontId="0" fillId="0" borderId="96" xfId="0" applyBorder="1"/>
    <xf numFmtId="164" fontId="48" fillId="0" borderId="30" xfId="2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0" fontId="31" fillId="0" borderId="95" xfId="0" applyFont="1" applyBorder="1" applyAlignment="1">
      <alignment horizontal="left" wrapText="1"/>
    </xf>
    <xf numFmtId="164" fontId="31" fillId="0" borderId="46" xfId="1" applyFont="1" applyFill="1" applyBorder="1" applyAlignment="1">
      <alignment horizontal="center" vertical="center"/>
    </xf>
    <xf numFmtId="0" fontId="0" fillId="0" borderId="97" xfId="0" applyBorder="1"/>
    <xf numFmtId="164" fontId="32" fillId="0" borderId="46" xfId="1" applyFont="1" applyFill="1" applyBorder="1"/>
    <xf numFmtId="0" fontId="32" fillId="0" borderId="95" xfId="0" applyFont="1" applyBorder="1" applyAlignment="1">
      <alignment horizontal="left"/>
    </xf>
    <xf numFmtId="0" fontId="31" fillId="0" borderId="95" xfId="0" applyFont="1" applyBorder="1" applyAlignment="1">
      <alignment horizontal="left"/>
    </xf>
    <xf numFmtId="164" fontId="31" fillId="0" borderId="46" xfId="1" applyFont="1" applyFill="1" applyBorder="1" applyAlignment="1">
      <alignment horizontal="center"/>
    </xf>
    <xf numFmtId="0" fontId="31" fillId="0" borderId="95" xfId="0" applyFont="1" applyBorder="1" applyAlignment="1">
      <alignment horizontal="center" vertical="center"/>
    </xf>
    <xf numFmtId="0" fontId="31" fillId="3" borderId="95" xfId="0" applyFont="1" applyFill="1" applyBorder="1" applyAlignment="1">
      <alignment horizontal="left"/>
    </xf>
    <xf numFmtId="0" fontId="32" fillId="3" borderId="95" xfId="0" applyFont="1" applyFill="1" applyBorder="1" applyAlignment="1">
      <alignment horizontal="left"/>
    </xf>
    <xf numFmtId="164" fontId="31" fillId="0" borderId="46" xfId="1" applyFont="1" applyBorder="1" applyAlignment="1">
      <alignment horizontal="left"/>
    </xf>
    <xf numFmtId="164" fontId="31" fillId="0" borderId="46" xfId="1" applyFont="1" applyFill="1" applyBorder="1" applyAlignment="1">
      <alignment horizontal="left"/>
    </xf>
    <xf numFmtId="0" fontId="32" fillId="5" borderId="95" xfId="0" applyFont="1" applyFill="1" applyBorder="1" applyAlignment="1">
      <alignment horizontal="left"/>
    </xf>
    <xf numFmtId="164" fontId="32" fillId="5" borderId="46" xfId="1" applyFont="1" applyFill="1" applyBorder="1" applyAlignment="1">
      <alignment horizontal="left"/>
    </xf>
    <xf numFmtId="0" fontId="0" fillId="0" borderId="46" xfId="0" applyBorder="1"/>
    <xf numFmtId="0" fontId="34" fillId="4" borderId="95" xfId="0" applyFont="1" applyFill="1" applyBorder="1" applyAlignment="1">
      <alignment horizontal="left"/>
    </xf>
    <xf numFmtId="164" fontId="32" fillId="5" borderId="46" xfId="1" applyFont="1" applyFill="1" applyBorder="1"/>
    <xf numFmtId="164" fontId="31" fillId="5" borderId="46" xfId="1" applyFont="1" applyFill="1" applyBorder="1"/>
    <xf numFmtId="164" fontId="31" fillId="5" borderId="46" xfId="1" applyFont="1" applyFill="1" applyBorder="1" applyAlignment="1">
      <alignment horizontal="left"/>
    </xf>
    <xf numFmtId="164" fontId="32" fillId="0" borderId="46" xfId="1" applyFont="1" applyFill="1" applyBorder="1" applyAlignment="1">
      <alignment horizontal="left"/>
    </xf>
    <xf numFmtId="0" fontId="31" fillId="0" borderId="95" xfId="0" applyFont="1" applyBorder="1"/>
    <xf numFmtId="0" fontId="32" fillId="0" borderId="95" xfId="0" applyFont="1" applyBorder="1"/>
    <xf numFmtId="0" fontId="31" fillId="3" borderId="95" xfId="0" applyFont="1" applyFill="1" applyBorder="1"/>
    <xf numFmtId="164" fontId="31" fillId="0" borderId="46" xfId="1" applyFont="1" applyFill="1" applyBorder="1"/>
    <xf numFmtId="0" fontId="0" fillId="0" borderId="95" xfId="0" applyBorder="1"/>
    <xf numFmtId="164" fontId="32" fillId="0" borderId="46" xfId="1" applyFont="1" applyBorder="1" applyAlignment="1">
      <alignment horizontal="left"/>
    </xf>
    <xf numFmtId="0" fontId="31" fillId="3" borderId="95" xfId="0" applyFont="1" applyFill="1" applyBorder="1" applyAlignment="1">
      <alignment horizontal="left" wrapText="1"/>
    </xf>
    <xf numFmtId="0" fontId="34" fillId="0" borderId="95" xfId="0" applyFont="1" applyBorder="1" applyAlignment="1">
      <alignment horizontal="left"/>
    </xf>
    <xf numFmtId="0" fontId="34" fillId="0" borderId="95" xfId="0" applyFont="1" applyBorder="1" applyAlignment="1">
      <alignment horizontal="left" wrapText="1"/>
    </xf>
    <xf numFmtId="164" fontId="32" fillId="0" borderId="46" xfId="1" applyFont="1" applyFill="1" applyBorder="1" applyAlignment="1"/>
    <xf numFmtId="0" fontId="31" fillId="13" borderId="47" xfId="0" applyFont="1" applyFill="1" applyBorder="1" applyAlignment="1">
      <alignment horizontal="right" wrapText="1"/>
    </xf>
    <xf numFmtId="0" fontId="31" fillId="14" borderId="48" xfId="0" applyFont="1" applyFill="1" applyBorder="1" applyAlignment="1">
      <alignment vertical="center" wrapText="1"/>
    </xf>
    <xf numFmtId="0" fontId="36" fillId="14" borderId="48" xfId="0" applyFont="1" applyFill="1" applyBorder="1" applyAlignment="1">
      <alignment wrapText="1"/>
    </xf>
    <xf numFmtId="43" fontId="36" fillId="14" borderId="48" xfId="0" applyNumberFormat="1" applyFont="1" applyFill="1" applyBorder="1" applyAlignment="1">
      <alignment wrapText="1"/>
    </xf>
    <xf numFmtId="43" fontId="36" fillId="14" borderId="41" xfId="0" applyNumberFormat="1" applyFont="1" applyFill="1" applyBorder="1" applyAlignment="1">
      <alignment wrapText="1"/>
    </xf>
    <xf numFmtId="0" fontId="56" fillId="0" borderId="30" xfId="0" applyFont="1" applyBorder="1"/>
    <xf numFmtId="4" fontId="31" fillId="0" borderId="30" xfId="0" applyNumberFormat="1" applyFont="1" applyBorder="1"/>
    <xf numFmtId="0" fontId="48" fillId="3" borderId="44" xfId="4" applyFont="1" applyFill="1" applyBorder="1"/>
    <xf numFmtId="0" fontId="49" fillId="0" borderId="44" xfId="4" applyFont="1" applyBorder="1" applyAlignment="1">
      <alignment horizontal="left"/>
    </xf>
    <xf numFmtId="164" fontId="48" fillId="0" borderId="44" xfId="2" applyFont="1" applyFill="1" applyBorder="1"/>
    <xf numFmtId="164" fontId="48" fillId="0" borderId="44" xfId="2" applyFont="1" applyBorder="1"/>
    <xf numFmtId="2" fontId="48" fillId="5" borderId="44" xfId="2" applyNumberFormat="1" applyFont="1" applyFill="1" applyBorder="1"/>
    <xf numFmtId="0" fontId="49" fillId="3" borderId="30" xfId="4" applyFont="1" applyFill="1" applyBorder="1"/>
    <xf numFmtId="0" fontId="50" fillId="5" borderId="30" xfId="4" applyFont="1" applyFill="1" applyBorder="1" applyAlignment="1">
      <alignment horizontal="left"/>
    </xf>
    <xf numFmtId="0" fontId="57" fillId="5" borderId="30" xfId="4" applyFont="1" applyFill="1" applyBorder="1"/>
    <xf numFmtId="0" fontId="57" fillId="5" borderId="30" xfId="4" applyFont="1" applyFill="1" applyBorder="1" applyAlignment="1">
      <alignment horizontal="center"/>
    </xf>
    <xf numFmtId="164" fontId="11" fillId="0" borderId="30" xfId="1" applyFill="1" applyBorder="1" applyAlignment="1">
      <alignment horizontal="left"/>
    </xf>
    <xf numFmtId="164" fontId="11" fillId="0" borderId="0" xfId="1" applyFill="1"/>
    <xf numFmtId="0" fontId="31" fillId="5" borderId="30" xfId="0" applyFont="1" applyFill="1" applyBorder="1" applyAlignment="1">
      <alignment wrapText="1"/>
    </xf>
    <xf numFmtId="0" fontId="31" fillId="0" borderId="42" xfId="0" applyFont="1" applyBorder="1" applyAlignment="1">
      <alignment horizontal="left" wrapText="1"/>
    </xf>
    <xf numFmtId="0" fontId="31" fillId="0" borderId="42" xfId="0" applyFont="1" applyBorder="1" applyAlignment="1">
      <alignment horizontal="center" vertical="center"/>
    </xf>
    <xf numFmtId="0" fontId="31" fillId="0" borderId="42" xfId="0" applyFont="1" applyBorder="1" applyAlignment="1">
      <alignment horizontal="center" vertical="center" wrapText="1"/>
    </xf>
    <xf numFmtId="164" fontId="31" fillId="0" borderId="42" xfId="1" applyFont="1" applyFill="1" applyBorder="1" applyAlignment="1">
      <alignment horizontal="center" vertical="center"/>
    </xf>
    <xf numFmtId="2" fontId="31" fillId="0" borderId="42" xfId="1" applyNumberFormat="1" applyFont="1" applyFill="1" applyBorder="1" applyAlignment="1">
      <alignment horizontal="center" vertical="center"/>
    </xf>
    <xf numFmtId="164" fontId="58" fillId="13" borderId="30" xfId="1" applyFont="1" applyFill="1" applyBorder="1" applyAlignment="1">
      <alignment horizontal="center" vertical="center"/>
    </xf>
    <xf numFmtId="164" fontId="45" fillId="0" borderId="30" xfId="1" applyFont="1" applyFill="1" applyBorder="1"/>
    <xf numFmtId="2" fontId="45" fillId="0" borderId="30" xfId="1" applyNumberFormat="1" applyFont="1" applyFill="1" applyBorder="1" applyAlignment="1">
      <alignment horizontal="right"/>
    </xf>
    <xf numFmtId="0" fontId="45" fillId="5" borderId="30" xfId="0" applyFont="1" applyFill="1" applyBorder="1"/>
    <xf numFmtId="0" fontId="45" fillId="5" borderId="30" xfId="0" applyFont="1" applyFill="1" applyBorder="1" applyAlignment="1">
      <alignment horizontal="center" vertical="center"/>
    </xf>
    <xf numFmtId="0" fontId="45" fillId="5" borderId="30" xfId="0" applyFont="1" applyFill="1" applyBorder="1" applyAlignment="1">
      <alignment vertical="center" wrapText="1"/>
    </xf>
    <xf numFmtId="164" fontId="45" fillId="5" borderId="30" xfId="1" applyFont="1" applyFill="1" applyBorder="1"/>
    <xf numFmtId="2" fontId="45" fillId="5" borderId="30" xfId="1" applyNumberFormat="1" applyFont="1" applyFill="1" applyBorder="1"/>
    <xf numFmtId="164" fontId="45" fillId="5" borderId="30" xfId="1" applyFont="1" applyFill="1" applyBorder="1" applyAlignment="1"/>
    <xf numFmtId="164" fontId="5" fillId="5" borderId="30" xfId="1" applyFont="1" applyFill="1" applyBorder="1"/>
    <xf numFmtId="164" fontId="46" fillId="0" borderId="30" xfId="1" applyFont="1" applyFill="1" applyBorder="1"/>
    <xf numFmtId="2" fontId="46" fillId="0" borderId="30" xfId="1" applyNumberFormat="1" applyFont="1" applyFill="1" applyBorder="1"/>
    <xf numFmtId="0" fontId="5" fillId="0" borderId="30" xfId="0" applyFont="1" applyBorder="1"/>
    <xf numFmtId="0" fontId="46" fillId="0" borderId="30" xfId="0" applyFont="1" applyBorder="1" applyAlignment="1">
      <alignment horizontal="left" wrapText="1"/>
    </xf>
    <xf numFmtId="164" fontId="46" fillId="0" borderId="30" xfId="0" applyNumberFormat="1" applyFont="1" applyBorder="1"/>
    <xf numFmtId="2" fontId="46" fillId="0" borderId="30" xfId="0" applyNumberFormat="1" applyFont="1" applyBorder="1"/>
    <xf numFmtId="164" fontId="46" fillId="0" borderId="30" xfId="1" applyFont="1" applyFill="1" applyBorder="1" applyAlignment="1"/>
    <xf numFmtId="0" fontId="45" fillId="0" borderId="30" xfId="0" applyFont="1" applyBorder="1" applyAlignment="1">
      <alignment horizontal="center"/>
    </xf>
    <xf numFmtId="2" fontId="45" fillId="0" borderId="30" xfId="1" applyNumberFormat="1" applyFont="1" applyFill="1" applyBorder="1"/>
    <xf numFmtId="164" fontId="45" fillId="0" borderId="30" xfId="1" applyFont="1" applyFill="1" applyBorder="1" applyAlignment="1"/>
    <xf numFmtId="164" fontId="5" fillId="0" borderId="30" xfId="1" applyFont="1" applyFill="1" applyBorder="1"/>
    <xf numFmtId="0" fontId="46" fillId="0" borderId="30" xfId="0" applyFont="1" applyBorder="1" applyAlignment="1">
      <alignment vertical="center"/>
    </xf>
    <xf numFmtId="0" fontId="5" fillId="0" borderId="30" xfId="0" applyFont="1" applyBorder="1" applyAlignment="1">
      <alignment vertical="center"/>
    </xf>
    <xf numFmtId="0" fontId="45" fillId="0" borderId="30" xfId="0" applyFont="1" applyBorder="1" applyAlignment="1">
      <alignment horizontal="left" vertical="center" wrapText="1"/>
    </xf>
    <xf numFmtId="2" fontId="46" fillId="14" borderId="30" xfId="1" applyNumberFormat="1" applyFont="1" applyFill="1" applyBorder="1"/>
    <xf numFmtId="0" fontId="34" fillId="5" borderId="30" xfId="0" applyFont="1" applyFill="1" applyBorder="1" applyAlignment="1">
      <alignment horizontal="center"/>
    </xf>
    <xf numFmtId="0" fontId="49" fillId="5" borderId="30" xfId="0" applyFont="1" applyFill="1" applyBorder="1"/>
    <xf numFmtId="0" fontId="49" fillId="5" borderId="30" xfId="0" applyFont="1" applyFill="1" applyBorder="1" applyAlignment="1">
      <alignment horizontal="center"/>
    </xf>
    <xf numFmtId="0" fontId="48" fillId="5" borderId="30" xfId="0" applyFont="1" applyFill="1" applyBorder="1" applyAlignment="1">
      <alignment horizontal="left"/>
    </xf>
    <xf numFmtId="0" fontId="48" fillId="5" borderId="30" xfId="0" applyFont="1" applyFill="1" applyBorder="1" applyAlignment="1">
      <alignment horizontal="center" vertical="center" wrapText="1"/>
    </xf>
    <xf numFmtId="4" fontId="48" fillId="5" borderId="30" xfId="0" applyNumberFormat="1" applyFont="1" applyFill="1" applyBorder="1"/>
    <xf numFmtId="2" fontId="48" fillId="5" borderId="30" xfId="0" applyNumberFormat="1" applyFont="1" applyFill="1" applyBorder="1"/>
    <xf numFmtId="0" fontId="48" fillId="5" borderId="30" xfId="0" applyFont="1" applyFill="1" applyBorder="1"/>
    <xf numFmtId="0" fontId="48" fillId="5" borderId="30" xfId="0" applyFont="1" applyFill="1" applyBorder="1" applyAlignment="1">
      <alignment horizontal="center"/>
    </xf>
    <xf numFmtId="4" fontId="59" fillId="5" borderId="30" xfId="0" applyNumberFormat="1" applyFont="1" applyFill="1" applyBorder="1"/>
    <xf numFmtId="0" fontId="47" fillId="5" borderId="30" xfId="0" applyFont="1" applyFill="1" applyBorder="1"/>
    <xf numFmtId="0" fontId="60" fillId="0" borderId="30" xfId="0" applyFont="1" applyBorder="1"/>
    <xf numFmtId="0" fontId="49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right"/>
    </xf>
    <xf numFmtId="0" fontId="48" fillId="0" borderId="30" xfId="0" applyFont="1" applyBorder="1" applyAlignment="1">
      <alignment horizontal="center" vertical="center" wrapText="1"/>
    </xf>
    <xf numFmtId="4" fontId="47" fillId="0" borderId="30" xfId="0" applyNumberFormat="1" applyFont="1" applyBorder="1"/>
    <xf numFmtId="4" fontId="47" fillId="5" borderId="30" xfId="0" applyNumberFormat="1" applyFont="1" applyFill="1" applyBorder="1"/>
    <xf numFmtId="2" fontId="47" fillId="5" borderId="30" xfId="0" applyNumberFormat="1" applyFont="1" applyFill="1" applyBorder="1"/>
    <xf numFmtId="0" fontId="47" fillId="13" borderId="30" xfId="0" applyFont="1" applyFill="1" applyBorder="1" applyAlignment="1">
      <alignment horizontal="right"/>
    </xf>
    <xf numFmtId="0" fontId="47" fillId="13" borderId="30" xfId="0" applyFont="1" applyFill="1" applyBorder="1" applyAlignment="1">
      <alignment horizontal="right" wrapText="1"/>
    </xf>
    <xf numFmtId="4" fontId="47" fillId="14" borderId="30" xfId="0" applyNumberFormat="1" applyFont="1" applyFill="1" applyBorder="1"/>
    <xf numFmtId="0" fontId="47" fillId="13" borderId="30" xfId="0" applyFont="1" applyFill="1" applyBorder="1" applyAlignment="1">
      <alignment horizontal="right" vertical="center" wrapText="1"/>
    </xf>
    <xf numFmtId="0" fontId="0" fillId="5" borderId="98" xfId="0" applyFill="1" applyBorder="1"/>
    <xf numFmtId="2" fontId="47" fillId="0" borderId="30" xfId="2" applyNumberFormat="1" applyFont="1" applyFill="1" applyBorder="1" applyAlignment="1">
      <alignment horizontal="right"/>
    </xf>
    <xf numFmtId="2" fontId="36" fillId="0" borderId="0" xfId="4" applyNumberFormat="1" applyFont="1" applyAlignment="1">
      <alignment horizontal="right"/>
    </xf>
    <xf numFmtId="2" fontId="35" fillId="0" borderId="0" xfId="2" applyNumberFormat="1" applyFont="1" applyFill="1"/>
    <xf numFmtId="2" fontId="48" fillId="0" borderId="44" xfId="2" applyNumberFormat="1" applyFont="1" applyFill="1" applyBorder="1"/>
    <xf numFmtId="164" fontId="46" fillId="14" borderId="30" xfId="1" applyFont="1" applyFill="1" applyBorder="1"/>
    <xf numFmtId="0" fontId="1" fillId="5" borderId="30" xfId="4" applyFont="1" applyFill="1" applyBorder="1"/>
    <xf numFmtId="0" fontId="45" fillId="5" borderId="30" xfId="0" applyFont="1" applyFill="1" applyBorder="1" applyAlignment="1">
      <alignment horizontal="center"/>
    </xf>
    <xf numFmtId="0" fontId="45" fillId="5" borderId="30" xfId="0" applyFont="1" applyFill="1" applyBorder="1" applyAlignment="1">
      <alignment wrapText="1"/>
    </xf>
    <xf numFmtId="0" fontId="47" fillId="0" borderId="42" xfId="4" applyFont="1" applyBorder="1"/>
    <xf numFmtId="164" fontId="48" fillId="0" borderId="42" xfId="2" applyFont="1" applyFill="1" applyBorder="1"/>
    <xf numFmtId="164" fontId="48" fillId="0" borderId="42" xfId="2" applyFont="1" applyBorder="1"/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164" fontId="48" fillId="5" borderId="42" xfId="2" applyFont="1" applyFill="1" applyBorder="1"/>
    <xf numFmtId="0" fontId="5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0" fillId="0" borderId="7" xfId="0" applyBorder="1" applyAlignment="1">
      <alignment horizontal="left"/>
    </xf>
    <xf numFmtId="0" fontId="3" fillId="2" borderId="52" xfId="0" applyFont="1" applyFill="1" applyBorder="1" applyAlignment="1">
      <alignment horizontal="center"/>
    </xf>
    <xf numFmtId="0" fontId="3" fillId="2" borderId="50" xfId="0" applyFont="1" applyFill="1" applyBorder="1" applyAlignment="1">
      <alignment horizontal="center"/>
    </xf>
    <xf numFmtId="0" fontId="3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3" fillId="2" borderId="53" xfId="0" applyFont="1" applyFill="1" applyBorder="1" applyAlignment="1">
      <alignment horizontal="center"/>
    </xf>
    <xf numFmtId="0" fontId="3" fillId="2" borderId="54" xfId="0" applyFont="1" applyFill="1" applyBorder="1" applyAlignment="1">
      <alignment horizontal="center"/>
    </xf>
    <xf numFmtId="0" fontId="0" fillId="0" borderId="10" xfId="0" applyBorder="1" applyAlignment="1">
      <alignment horizontal="left"/>
    </xf>
    <xf numFmtId="4" fontId="3" fillId="2" borderId="51" xfId="0" applyNumberFormat="1" applyFont="1" applyFill="1" applyBorder="1" applyAlignment="1">
      <alignment horizontal="right"/>
    </xf>
    <xf numFmtId="0" fontId="0" fillId="0" borderId="0" xfId="0" applyAlignment="1">
      <alignment horizontal="center"/>
    </xf>
    <xf numFmtId="0" fontId="3" fillId="2" borderId="52" xfId="0" applyFont="1" applyFill="1" applyBorder="1" applyAlignment="1">
      <alignment horizontal="center" wrapText="1"/>
    </xf>
    <xf numFmtId="4" fontId="3" fillId="2" borderId="50" xfId="0" applyNumberFormat="1" applyFont="1" applyFill="1" applyBorder="1" applyAlignment="1">
      <alignment horizontal="right"/>
    </xf>
    <xf numFmtId="2" fontId="3" fillId="2" borderId="50" xfId="0" applyNumberFormat="1" applyFont="1" applyFill="1" applyBorder="1" applyAlignment="1">
      <alignment horizontal="right"/>
    </xf>
    <xf numFmtId="0" fontId="3" fillId="2" borderId="52" xfId="0" applyFont="1" applyFill="1" applyBorder="1" applyAlignment="1">
      <alignment horizontal="center" vertical="center"/>
    </xf>
    <xf numFmtId="0" fontId="3" fillId="2" borderId="50" xfId="0" applyFont="1" applyFill="1" applyBorder="1" applyAlignment="1">
      <alignment horizontal="center" vertical="center"/>
    </xf>
    <xf numFmtId="0" fontId="3" fillId="2" borderId="53" xfId="0" applyFont="1" applyFill="1" applyBorder="1" applyAlignment="1">
      <alignment horizontal="center" vertical="center"/>
    </xf>
    <xf numFmtId="0" fontId="3" fillId="2" borderId="54" xfId="0" applyFont="1" applyFill="1" applyBorder="1" applyAlignment="1">
      <alignment horizontal="center" vertical="center"/>
    </xf>
    <xf numFmtId="0" fontId="3" fillId="2" borderId="51" xfId="0" applyFont="1" applyFill="1" applyBorder="1" applyAlignment="1">
      <alignment horizontal="center" vertical="center"/>
    </xf>
    <xf numFmtId="0" fontId="0" fillId="0" borderId="12" xfId="0" applyBorder="1" applyAlignment="1">
      <alignment horizontal="left"/>
    </xf>
    <xf numFmtId="0" fontId="6" fillId="2" borderId="55" xfId="0" applyFont="1" applyFill="1" applyBorder="1" applyAlignment="1">
      <alignment horizontal="center" vertical="center" wrapText="1"/>
    </xf>
    <xf numFmtId="4" fontId="3" fillId="2" borderId="22" xfId="0" applyNumberFormat="1" applyFont="1" applyFill="1" applyBorder="1" applyAlignment="1">
      <alignment horizontal="center" vertical="center"/>
    </xf>
    <xf numFmtId="4" fontId="3" fillId="2" borderId="16" xfId="0" applyNumberFormat="1" applyFont="1" applyFill="1" applyBorder="1" applyAlignment="1">
      <alignment horizontal="center" vertical="center"/>
    </xf>
    <xf numFmtId="0" fontId="3" fillId="2" borderId="55" xfId="0" applyFont="1" applyFill="1" applyBorder="1" applyAlignment="1">
      <alignment horizontal="center" vertical="center" wrapText="1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7" xfId="0" applyNumberFormat="1" applyFont="1" applyFill="1" applyBorder="1" applyAlignment="1">
      <alignment horizontal="right"/>
    </xf>
    <xf numFmtId="2" fontId="3" fillId="2" borderId="7" xfId="0" applyNumberFormat="1" applyFont="1" applyFill="1" applyBorder="1" applyAlignment="1">
      <alignment horizontal="right"/>
    </xf>
    <xf numFmtId="0" fontId="3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0" fontId="9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7" fillId="2" borderId="50" xfId="0" applyFont="1" applyFill="1" applyBorder="1" applyAlignment="1">
      <alignment horizontal="center"/>
    </xf>
    <xf numFmtId="0" fontId="7" fillId="2" borderId="52" xfId="0" applyFont="1" applyFill="1" applyBorder="1" applyAlignment="1">
      <alignment horizontal="center"/>
    </xf>
    <xf numFmtId="0" fontId="7" fillId="2" borderId="54" xfId="0" applyFont="1" applyFill="1" applyBorder="1" applyAlignment="1">
      <alignment horizontal="center"/>
    </xf>
    <xf numFmtId="0" fontId="7" fillId="2" borderId="53" xfId="0" applyFont="1" applyFill="1" applyBorder="1" applyAlignment="1">
      <alignment horizontal="center"/>
    </xf>
    <xf numFmtId="0" fontId="7" fillId="2" borderId="51" xfId="0" applyFont="1" applyFill="1" applyBorder="1" applyAlignment="1">
      <alignment horizontal="center"/>
    </xf>
    <xf numFmtId="0" fontId="7" fillId="2" borderId="7" xfId="0" applyFont="1" applyFill="1" applyBorder="1" applyAlignment="1">
      <alignment horizontal="center" wrapText="1"/>
    </xf>
    <xf numFmtId="4" fontId="7" fillId="2" borderId="7" xfId="0" applyNumberFormat="1" applyFont="1" applyFill="1" applyBorder="1" applyAlignment="1">
      <alignment horizontal="right"/>
    </xf>
    <xf numFmtId="2" fontId="7" fillId="2" borderId="7" xfId="0" applyNumberFormat="1" applyFont="1" applyFill="1" applyBorder="1" applyAlignment="1">
      <alignment horizontal="right"/>
    </xf>
    <xf numFmtId="0" fontId="3" fillId="2" borderId="9" xfId="0" applyFont="1" applyFill="1" applyBorder="1" applyAlignment="1">
      <alignment horizontal="center" vertical="center" wrapText="1"/>
    </xf>
    <xf numFmtId="0" fontId="7" fillId="2" borderId="7" xfId="0" applyFont="1" applyFill="1" applyBorder="1" applyAlignment="1">
      <alignment horizontal="center"/>
    </xf>
    <xf numFmtId="164" fontId="7" fillId="2" borderId="7" xfId="1" applyFont="1" applyFill="1" applyBorder="1" applyAlignment="1" applyProtection="1">
      <alignment horizontal="right"/>
    </xf>
    <xf numFmtId="4" fontId="28" fillId="2" borderId="7" xfId="0" applyNumberFormat="1" applyFont="1" applyFill="1" applyBorder="1" applyAlignment="1">
      <alignment horizontal="right"/>
    </xf>
    <xf numFmtId="2" fontId="28" fillId="2" borderId="7" xfId="0" applyNumberFormat="1" applyFont="1" applyFill="1" applyBorder="1" applyAlignment="1">
      <alignment horizontal="right"/>
    </xf>
    <xf numFmtId="164" fontId="28" fillId="2" borderId="7" xfId="1" applyFont="1" applyFill="1" applyBorder="1" applyAlignment="1" applyProtection="1">
      <alignment horizontal="right"/>
    </xf>
    <xf numFmtId="0" fontId="28" fillId="2" borderId="7" xfId="0" applyFont="1" applyFill="1" applyBorder="1" applyAlignment="1">
      <alignment horizontal="center" wrapText="1"/>
    </xf>
    <xf numFmtId="0" fontId="6" fillId="2" borderId="30" xfId="0" applyFont="1" applyFill="1" applyBorder="1" applyAlignment="1">
      <alignment horizontal="center" vertical="center" wrapText="1"/>
    </xf>
    <xf numFmtId="0" fontId="0" fillId="0" borderId="30" xfId="0" applyBorder="1" applyAlignment="1">
      <alignment horizontal="left"/>
    </xf>
    <xf numFmtId="0" fontId="3" fillId="2" borderId="30" xfId="0" applyFont="1" applyFill="1" applyBorder="1" applyAlignment="1">
      <alignment horizontal="center"/>
    </xf>
    <xf numFmtId="0" fontId="3" fillId="2" borderId="32" xfId="0" applyFont="1" applyFill="1" applyBorder="1" applyAlignment="1">
      <alignment horizontal="center" vertical="center" wrapText="1"/>
    </xf>
    <xf numFmtId="0" fontId="3" fillId="2" borderId="30" xfId="0" applyFont="1" applyFill="1" applyBorder="1" applyAlignment="1">
      <alignment horizontal="center" vertical="center" wrapText="1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56" xfId="0" applyFont="1" applyFill="1" applyBorder="1" applyAlignment="1">
      <alignment horizontal="center" vertical="center"/>
    </xf>
    <xf numFmtId="0" fontId="3" fillId="2" borderId="57" xfId="0" applyFont="1" applyFill="1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6" fillId="2" borderId="58" xfId="0" applyFont="1" applyFill="1" applyBorder="1" applyAlignment="1">
      <alignment horizontal="center" vertical="center" wrapText="1"/>
    </xf>
    <xf numFmtId="0" fontId="6" fillId="2" borderId="32" xfId="0" applyFont="1" applyFill="1" applyBorder="1" applyAlignment="1">
      <alignment horizontal="center" vertical="center" wrapText="1"/>
    </xf>
    <xf numFmtId="0" fontId="31" fillId="2" borderId="59" xfId="0" applyFont="1" applyFill="1" applyBorder="1" applyAlignment="1">
      <alignment horizontal="center" wrapText="1"/>
    </xf>
    <xf numFmtId="0" fontId="31" fillId="2" borderId="60" xfId="0" applyFont="1" applyFill="1" applyBorder="1" applyAlignment="1">
      <alignment horizontal="center" wrapText="1"/>
    </xf>
    <xf numFmtId="0" fontId="31" fillId="2" borderId="61" xfId="0" applyFont="1" applyFill="1" applyBorder="1" applyAlignment="1">
      <alignment horizontal="center" wrapText="1"/>
    </xf>
    <xf numFmtId="165" fontId="12" fillId="2" borderId="30" xfId="3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left"/>
    </xf>
    <xf numFmtId="0" fontId="13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3" fillId="2" borderId="21" xfId="0" applyFont="1" applyFill="1" applyBorder="1" applyAlignment="1">
      <alignment horizontal="center" vertical="center"/>
    </xf>
    <xf numFmtId="0" fontId="3" fillId="2" borderId="31" xfId="0" applyFont="1" applyFill="1" applyBorder="1" applyAlignment="1">
      <alignment horizontal="center" vertical="center" wrapText="1"/>
    </xf>
    <xf numFmtId="0" fontId="3" fillId="2" borderId="58" xfId="0" applyFont="1" applyFill="1" applyBorder="1" applyAlignment="1">
      <alignment horizontal="center" vertical="center" wrapText="1"/>
    </xf>
    <xf numFmtId="0" fontId="3" fillId="2" borderId="28" xfId="0" applyFont="1" applyFill="1" applyBorder="1" applyAlignment="1">
      <alignment horizontal="center" vertical="center"/>
    </xf>
    <xf numFmtId="0" fontId="3" fillId="2" borderId="62" xfId="0" applyFont="1" applyFill="1" applyBorder="1" applyAlignment="1">
      <alignment horizontal="center" vertical="center"/>
    </xf>
    <xf numFmtId="0" fontId="3" fillId="2" borderId="63" xfId="0" applyFont="1" applyFill="1" applyBorder="1" applyAlignment="1">
      <alignment horizontal="center" vertical="center"/>
    </xf>
    <xf numFmtId="4" fontId="31" fillId="2" borderId="30" xfId="0" applyNumberFormat="1" applyFont="1" applyFill="1" applyBorder="1" applyAlignment="1">
      <alignment horizontal="center" vertical="center"/>
    </xf>
    <xf numFmtId="4" fontId="51" fillId="2" borderId="30" xfId="3" applyNumberFormat="1" applyFont="1" applyFill="1" applyBorder="1" applyAlignment="1">
      <alignment horizontal="center" vertical="center"/>
    </xf>
    <xf numFmtId="0" fontId="51" fillId="2" borderId="30" xfId="3" applyNumberFormat="1" applyFont="1" applyFill="1" applyBorder="1" applyAlignment="1">
      <alignment horizontal="center" vertical="center"/>
    </xf>
    <xf numFmtId="2" fontId="31" fillId="2" borderId="30" xfId="0" applyNumberFormat="1" applyFont="1" applyFill="1" applyBorder="1" applyAlignment="1">
      <alignment horizontal="center" vertical="center"/>
    </xf>
    <xf numFmtId="164" fontId="3" fillId="2" borderId="56" xfId="1" applyFont="1" applyFill="1" applyBorder="1" applyAlignment="1">
      <alignment horizontal="center" vertical="center"/>
    </xf>
    <xf numFmtId="164" fontId="3" fillId="2" borderId="57" xfId="1" applyFont="1" applyFill="1" applyBorder="1" applyAlignment="1">
      <alignment horizontal="center" vertical="center"/>
    </xf>
    <xf numFmtId="164" fontId="3" fillId="2" borderId="54" xfId="1" applyFont="1" applyFill="1" applyBorder="1" applyAlignment="1">
      <alignment horizontal="center" vertical="center"/>
    </xf>
    <xf numFmtId="164" fontId="3" fillId="2" borderId="62" xfId="1" applyFont="1" applyFill="1" applyBorder="1" applyAlignment="1">
      <alignment horizontal="center" vertical="center"/>
    </xf>
    <xf numFmtId="0" fontId="3" fillId="2" borderId="64" xfId="0" applyFont="1" applyFill="1" applyBorder="1" applyAlignment="1">
      <alignment horizontal="center" vertical="center"/>
    </xf>
    <xf numFmtId="2" fontId="3" fillId="2" borderId="53" xfId="1" applyNumberFormat="1" applyFont="1" applyFill="1" applyBorder="1" applyAlignment="1">
      <alignment horizontal="center" vertical="center"/>
    </xf>
    <xf numFmtId="2" fontId="3" fillId="2" borderId="63" xfId="1" applyNumberFormat="1" applyFont="1" applyFill="1" applyBorder="1" applyAlignment="1">
      <alignment horizontal="center" vertical="center"/>
    </xf>
    <xf numFmtId="164" fontId="3" fillId="2" borderId="50" xfId="1" applyFont="1" applyFill="1" applyBorder="1" applyAlignment="1">
      <alignment horizontal="center" vertical="center"/>
    </xf>
    <xf numFmtId="164" fontId="3" fillId="2" borderId="21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13" fillId="0" borderId="0" xfId="0" applyFont="1" applyAlignment="1">
      <alignment horizontal="center" wrapText="1"/>
    </xf>
    <xf numFmtId="164" fontId="3" fillId="2" borderId="74" xfId="1" applyFont="1" applyFill="1" applyBorder="1" applyAlignment="1">
      <alignment horizontal="center" vertical="center"/>
    </xf>
    <xf numFmtId="164" fontId="3" fillId="2" borderId="75" xfId="1" applyFont="1" applyFill="1" applyBorder="1" applyAlignment="1">
      <alignment horizontal="center" vertical="center"/>
    </xf>
    <xf numFmtId="0" fontId="3" fillId="2" borderId="44" xfId="0" applyFont="1" applyFill="1" applyBorder="1" applyAlignment="1">
      <alignment horizontal="center" vertical="center"/>
    </xf>
    <xf numFmtId="0" fontId="3" fillId="2" borderId="42" xfId="0" applyFont="1" applyFill="1" applyBorder="1" applyAlignment="1">
      <alignment horizontal="center" vertical="center"/>
    </xf>
    <xf numFmtId="164" fontId="3" fillId="2" borderId="71" xfId="1" applyFont="1" applyFill="1" applyBorder="1" applyAlignment="1">
      <alignment horizontal="center" vertical="center"/>
    </xf>
    <xf numFmtId="164" fontId="3" fillId="2" borderId="76" xfId="1" applyFont="1" applyFill="1" applyBorder="1" applyAlignment="1">
      <alignment horizontal="center" vertical="center"/>
    </xf>
    <xf numFmtId="0" fontId="3" fillId="2" borderId="72" xfId="0" applyFont="1" applyFill="1" applyBorder="1" applyAlignment="1">
      <alignment horizontal="center" vertical="center"/>
    </xf>
    <xf numFmtId="0" fontId="3" fillId="2" borderId="73" xfId="0" applyFont="1" applyFill="1" applyBorder="1" applyAlignment="1">
      <alignment horizontal="center" vertical="center"/>
    </xf>
    <xf numFmtId="0" fontId="3" fillId="2" borderId="65" xfId="0" applyFont="1" applyFill="1" applyBorder="1" applyAlignment="1">
      <alignment horizontal="center" vertical="center"/>
    </xf>
    <xf numFmtId="0" fontId="3" fillId="2" borderId="66" xfId="0" applyFont="1" applyFill="1" applyBorder="1" applyAlignment="1">
      <alignment horizontal="center" vertical="center"/>
    </xf>
    <xf numFmtId="0" fontId="3" fillId="2" borderId="67" xfId="0" applyFont="1" applyFill="1" applyBorder="1" applyAlignment="1">
      <alignment horizontal="center" vertical="center"/>
    </xf>
    <xf numFmtId="0" fontId="3" fillId="2" borderId="68" xfId="0" applyFont="1" applyFill="1" applyBorder="1" applyAlignment="1">
      <alignment horizontal="center" vertical="center" wrapText="1"/>
    </xf>
    <xf numFmtId="0" fontId="3" fillId="2" borderId="69" xfId="0" applyFont="1" applyFill="1" applyBorder="1" applyAlignment="1">
      <alignment horizontal="center" vertical="center" wrapText="1"/>
    </xf>
    <xf numFmtId="2" fontId="3" fillId="2" borderId="70" xfId="1" applyNumberFormat="1" applyFont="1" applyFill="1" applyBorder="1" applyAlignment="1">
      <alignment horizontal="right" vertical="center"/>
    </xf>
    <xf numFmtId="2" fontId="3" fillId="2" borderId="63" xfId="1" applyNumberFormat="1" applyFont="1" applyFill="1" applyBorder="1" applyAlignment="1">
      <alignment horizontal="right" vertical="center"/>
    </xf>
    <xf numFmtId="0" fontId="3" fillId="2" borderId="77" xfId="0" applyFont="1" applyFill="1" applyBorder="1" applyAlignment="1">
      <alignment horizontal="center" vertical="center"/>
    </xf>
    <xf numFmtId="0" fontId="3" fillId="2" borderId="78" xfId="0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center"/>
    </xf>
    <xf numFmtId="0" fontId="6" fillId="5" borderId="0" xfId="0" applyFont="1" applyFill="1" applyAlignment="1">
      <alignment horizontal="center" wrapText="1"/>
    </xf>
    <xf numFmtId="0" fontId="3" fillId="5" borderId="0" xfId="0" applyFont="1" applyFill="1" applyAlignment="1">
      <alignment horizontal="center"/>
    </xf>
    <xf numFmtId="0" fontId="0" fillId="5" borderId="0" xfId="0" applyFill="1" applyAlignment="1">
      <alignment horizontal="center"/>
    </xf>
    <xf numFmtId="4" fontId="7" fillId="4" borderId="0" xfId="0" applyNumberFormat="1" applyFont="1" applyFill="1" applyAlignment="1">
      <alignment horizontal="center"/>
    </xf>
    <xf numFmtId="0" fontId="3" fillId="2" borderId="79" xfId="0" applyFont="1" applyFill="1" applyBorder="1" applyAlignment="1">
      <alignment horizontal="center" vertical="center"/>
    </xf>
    <xf numFmtId="0" fontId="3" fillId="2" borderId="80" xfId="0" applyFont="1" applyFill="1" applyBorder="1" applyAlignment="1">
      <alignment horizontal="center" vertical="center"/>
    </xf>
    <xf numFmtId="0" fontId="7" fillId="5" borderId="0" xfId="0" applyFont="1" applyFill="1" applyAlignment="1">
      <alignment horizontal="center"/>
    </xf>
    <xf numFmtId="0" fontId="9" fillId="5" borderId="0" xfId="0" applyFont="1" applyFill="1" applyAlignment="1">
      <alignment horizontal="center"/>
    </xf>
    <xf numFmtId="164" fontId="19" fillId="2" borderId="56" xfId="1" applyFont="1" applyFill="1" applyBorder="1" applyAlignment="1">
      <alignment horizontal="center" vertical="center"/>
    </xf>
    <xf numFmtId="164" fontId="19" fillId="2" borderId="57" xfId="1" applyFont="1" applyFill="1" applyBorder="1" applyAlignment="1">
      <alignment horizontal="center" vertical="center"/>
    </xf>
    <xf numFmtId="0" fontId="19" fillId="2" borderId="50" xfId="0" applyFont="1" applyFill="1" applyBorder="1" applyAlignment="1">
      <alignment horizontal="center" vertical="center"/>
    </xf>
    <xf numFmtId="0" fontId="19" fillId="2" borderId="21" xfId="0" applyFont="1" applyFill="1" applyBorder="1" applyAlignment="1">
      <alignment horizontal="center" vertical="center"/>
    </xf>
    <xf numFmtId="0" fontId="19" fillId="2" borderId="62" xfId="0" applyFont="1" applyFill="1" applyBorder="1" applyAlignment="1">
      <alignment horizontal="center" vertical="center"/>
    </xf>
    <xf numFmtId="0" fontId="19" fillId="2" borderId="69" xfId="0" applyFont="1" applyFill="1" applyBorder="1" applyAlignment="1">
      <alignment horizontal="center" vertical="center"/>
    </xf>
    <xf numFmtId="0" fontId="19" fillId="2" borderId="81" xfId="0" applyFont="1" applyFill="1" applyBorder="1" applyAlignment="1">
      <alignment horizontal="center" vertical="center"/>
    </xf>
    <xf numFmtId="0" fontId="19" fillId="2" borderId="82" xfId="0" applyFont="1" applyFill="1" applyBorder="1" applyAlignment="1">
      <alignment horizontal="center" vertical="center"/>
    </xf>
    <xf numFmtId="2" fontId="19" fillId="2" borderId="53" xfId="1" applyNumberFormat="1" applyFont="1" applyFill="1" applyBorder="1" applyAlignment="1">
      <alignment horizontal="center" vertical="center"/>
    </xf>
    <xf numFmtId="2" fontId="19" fillId="2" borderId="63" xfId="1" applyNumberFormat="1" applyFont="1" applyFill="1" applyBorder="1" applyAlignment="1">
      <alignment horizontal="center" vertical="center"/>
    </xf>
    <xf numFmtId="164" fontId="19" fillId="2" borderId="50" xfId="1" applyFont="1" applyFill="1" applyBorder="1" applyAlignment="1">
      <alignment horizontal="center" vertical="center"/>
    </xf>
    <xf numFmtId="164" fontId="19" fillId="2" borderId="21" xfId="1" applyFont="1" applyFill="1" applyBorder="1" applyAlignment="1">
      <alignment horizontal="center" vertical="center"/>
    </xf>
    <xf numFmtId="164" fontId="19" fillId="2" borderId="54" xfId="1" applyFont="1" applyFill="1" applyBorder="1" applyAlignment="1">
      <alignment horizontal="center" vertical="center"/>
    </xf>
    <xf numFmtId="164" fontId="19" fillId="2" borderId="62" xfId="1" applyFont="1" applyFill="1" applyBorder="1" applyAlignment="1">
      <alignment horizontal="center" vertical="center"/>
    </xf>
    <xf numFmtId="0" fontId="7" fillId="0" borderId="0" xfId="0" applyFont="1" applyAlignment="1">
      <alignment horizontal="center" wrapText="1"/>
    </xf>
    <xf numFmtId="0" fontId="9" fillId="0" borderId="0" xfId="0" applyFont="1" applyAlignment="1">
      <alignment horizontal="center" wrapText="1"/>
    </xf>
    <xf numFmtId="0" fontId="15" fillId="2" borderId="30" xfId="0" applyFont="1" applyFill="1" applyBorder="1" applyAlignment="1">
      <alignment horizontal="center" vertical="center"/>
    </xf>
    <xf numFmtId="0" fontId="15" fillId="2" borderId="30" xfId="0" applyFont="1" applyFill="1" applyBorder="1" applyAlignment="1">
      <alignment horizontal="center" vertical="center" wrapText="1"/>
    </xf>
    <xf numFmtId="0" fontId="16" fillId="0" borderId="0" xfId="0" applyFont="1" applyAlignment="1">
      <alignment horizontal="center"/>
    </xf>
    <xf numFmtId="0" fontId="18" fillId="0" borderId="0" xfId="0" applyFont="1" applyAlignment="1">
      <alignment horizontal="center" wrapText="1"/>
    </xf>
    <xf numFmtId="2" fontId="15" fillId="2" borderId="30" xfId="1" applyNumberFormat="1" applyFont="1" applyFill="1" applyBorder="1" applyAlignment="1">
      <alignment horizontal="right" vertical="center"/>
    </xf>
    <xf numFmtId="164" fontId="15" fillId="2" borderId="30" xfId="1" applyFont="1" applyFill="1" applyBorder="1" applyAlignment="1">
      <alignment horizontal="center" vertical="center"/>
    </xf>
    <xf numFmtId="0" fontId="18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2" fontId="3" fillId="2" borderId="30" xfId="1" applyNumberFormat="1" applyFont="1" applyFill="1" applyBorder="1" applyAlignment="1">
      <alignment horizontal="right" vertical="center"/>
    </xf>
    <xf numFmtId="164" fontId="3" fillId="2" borderId="30" xfId="1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164" fontId="27" fillId="2" borderId="30" xfId="1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0" fontId="31" fillId="2" borderId="50" xfId="0" applyFont="1" applyFill="1" applyBorder="1" applyAlignment="1">
      <alignment horizontal="center" vertical="center"/>
    </xf>
    <xf numFmtId="0" fontId="31" fillId="2" borderId="21" xfId="0" applyFont="1" applyFill="1" applyBorder="1" applyAlignment="1">
      <alignment horizontal="center" vertical="center"/>
    </xf>
    <xf numFmtId="0" fontId="31" fillId="2" borderId="62" xfId="0" applyFont="1" applyFill="1" applyBorder="1" applyAlignment="1">
      <alignment horizontal="center" vertical="center"/>
    </xf>
    <xf numFmtId="0" fontId="31" fillId="2" borderId="69" xfId="0" applyFont="1" applyFill="1" applyBorder="1" applyAlignment="1">
      <alignment horizontal="center" vertical="center"/>
    </xf>
    <xf numFmtId="0" fontId="31" fillId="2" borderId="81" xfId="0" applyFont="1" applyFill="1" applyBorder="1" applyAlignment="1">
      <alignment horizontal="center" vertical="center"/>
    </xf>
    <xf numFmtId="0" fontId="31" fillId="2" borderId="82" xfId="0" applyFont="1" applyFill="1" applyBorder="1" applyAlignment="1">
      <alignment horizontal="center" vertical="center"/>
    </xf>
    <xf numFmtId="2" fontId="31" fillId="2" borderId="53" xfId="1" applyNumberFormat="1" applyFont="1" applyFill="1" applyBorder="1" applyAlignment="1">
      <alignment horizontal="center" vertical="center"/>
    </xf>
    <xf numFmtId="2" fontId="31" fillId="2" borderId="63" xfId="1" applyNumberFormat="1" applyFont="1" applyFill="1" applyBorder="1" applyAlignment="1">
      <alignment horizontal="center" vertical="center"/>
    </xf>
    <xf numFmtId="164" fontId="31" fillId="2" borderId="54" xfId="1" applyFont="1" applyFill="1" applyBorder="1" applyAlignment="1">
      <alignment horizontal="center" vertical="center"/>
    </xf>
    <xf numFmtId="164" fontId="31" fillId="2" borderId="62" xfId="1" applyFont="1" applyFill="1" applyBorder="1" applyAlignment="1">
      <alignment horizontal="center" vertical="center"/>
    </xf>
    <xf numFmtId="164" fontId="31" fillId="2" borderId="50" xfId="1" applyFont="1" applyFill="1" applyBorder="1" applyAlignment="1">
      <alignment horizontal="center" vertical="center"/>
    </xf>
    <xf numFmtId="164" fontId="31" fillId="2" borderId="21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31" fillId="2" borderId="56" xfId="1" applyFont="1" applyFill="1" applyBorder="1" applyAlignment="1">
      <alignment horizontal="center" vertical="center"/>
    </xf>
    <xf numFmtId="164" fontId="31" fillId="2" borderId="57" xfId="1" applyFont="1" applyFill="1" applyBorder="1" applyAlignment="1">
      <alignment horizontal="center" vertical="center"/>
    </xf>
    <xf numFmtId="0" fontId="32" fillId="0" borderId="0" xfId="0" applyFont="1" applyAlignment="1">
      <alignment horizontal="center" wrapText="1"/>
    </xf>
    <xf numFmtId="0" fontId="31" fillId="0" borderId="0" xfId="0" applyFont="1" applyAlignment="1">
      <alignment horizontal="center"/>
    </xf>
    <xf numFmtId="0" fontId="28" fillId="0" borderId="0" xfId="0" applyFont="1" applyAlignment="1">
      <alignment horizontal="center"/>
    </xf>
    <xf numFmtId="0" fontId="31" fillId="0" borderId="43" xfId="0" applyFont="1" applyBorder="1" applyAlignment="1">
      <alignment horizontal="center" wrapText="1"/>
    </xf>
    <xf numFmtId="0" fontId="32" fillId="0" borderId="0" xfId="0" applyFont="1" applyAlignment="1">
      <alignment horizontal="center"/>
    </xf>
    <xf numFmtId="0" fontId="36" fillId="0" borderId="0" xfId="0" applyFont="1" applyAlignment="1">
      <alignment horizontal="center" wrapText="1"/>
    </xf>
    <xf numFmtId="0" fontId="35" fillId="0" borderId="0" xfId="0" applyFont="1" applyAlignment="1">
      <alignment horizontal="center" wrapText="1"/>
    </xf>
    <xf numFmtId="164" fontId="31" fillId="2" borderId="30" xfId="1" applyFont="1" applyFill="1" applyBorder="1" applyAlignment="1">
      <alignment horizontal="center" vertical="center"/>
    </xf>
    <xf numFmtId="0" fontId="35" fillId="0" borderId="0" xfId="0" applyFont="1" applyAlignment="1">
      <alignment horizontal="center"/>
    </xf>
    <xf numFmtId="0" fontId="31" fillId="2" borderId="30" xfId="0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31" fillId="2" borderId="30" xfId="0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/>
    </xf>
    <xf numFmtId="164" fontId="28" fillId="2" borderId="30" xfId="1" applyFont="1" applyFill="1" applyBorder="1" applyAlignment="1">
      <alignment horizontal="center" vertical="center"/>
    </xf>
    <xf numFmtId="0" fontId="3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28" fillId="2" borderId="30" xfId="0" applyFont="1" applyFill="1" applyBorder="1" applyAlignment="1">
      <alignment horizontal="center" vertical="center"/>
    </xf>
    <xf numFmtId="2" fontId="28" fillId="2" borderId="30" xfId="1" applyNumberFormat="1" applyFont="1" applyFill="1" applyBorder="1" applyAlignment="1">
      <alignment horizontal="right" vertical="center"/>
    </xf>
    <xf numFmtId="0" fontId="31" fillId="2" borderId="77" xfId="0" applyFont="1" applyFill="1" applyBorder="1" applyAlignment="1">
      <alignment horizontal="center" vertical="center"/>
    </xf>
    <xf numFmtId="0" fontId="31" fillId="2" borderId="78" xfId="0" applyFont="1" applyFill="1" applyBorder="1" applyAlignment="1">
      <alignment horizontal="center" vertical="center"/>
    </xf>
    <xf numFmtId="0" fontId="31" fillId="2" borderId="79" xfId="0" applyFont="1" applyFill="1" applyBorder="1" applyAlignment="1">
      <alignment horizontal="center" vertical="center"/>
    </xf>
    <xf numFmtId="0" fontId="31" fillId="2" borderId="80" xfId="0" applyFont="1" applyFill="1" applyBorder="1" applyAlignment="1">
      <alignment horizontal="center" vertical="center"/>
    </xf>
    <xf numFmtId="4" fontId="3" fillId="4" borderId="0" xfId="0" applyNumberFormat="1" applyFont="1" applyFill="1" applyAlignment="1">
      <alignment horizontal="center"/>
    </xf>
    <xf numFmtId="0" fontId="3" fillId="5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2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 wrapText="1"/>
    </xf>
    <xf numFmtId="0" fontId="28" fillId="2" borderId="30" xfId="0" applyFont="1" applyFill="1" applyBorder="1" applyAlignment="1">
      <alignment horizontal="center" vertical="center" wrapText="1"/>
    </xf>
    <xf numFmtId="0" fontId="32" fillId="5" borderId="0" xfId="0" applyFont="1" applyFill="1" applyAlignment="1">
      <alignment horizontal="left"/>
    </xf>
    <xf numFmtId="4" fontId="31" fillId="4" borderId="0" xfId="0" applyNumberFormat="1" applyFont="1" applyFill="1" applyAlignment="1">
      <alignment horizontal="left"/>
    </xf>
    <xf numFmtId="0" fontId="31" fillId="5" borderId="0" xfId="0" applyFont="1" applyFill="1" applyAlignment="1">
      <alignment horizontal="left"/>
    </xf>
    <xf numFmtId="0" fontId="21" fillId="5" borderId="0" xfId="0" applyFont="1" applyFill="1" applyAlignment="1">
      <alignment horizontal="center"/>
    </xf>
    <xf numFmtId="0" fontId="31" fillId="2" borderId="44" xfId="0" applyFont="1" applyFill="1" applyBorder="1" applyAlignment="1">
      <alignment horizontal="center" vertical="center"/>
    </xf>
    <xf numFmtId="0" fontId="31" fillId="2" borderId="42" xfId="0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0" fontId="28" fillId="2" borderId="44" xfId="0" applyFont="1" applyFill="1" applyBorder="1" applyAlignment="1">
      <alignment horizontal="center" vertical="center"/>
    </xf>
    <xf numFmtId="0" fontId="28" fillId="2" borderId="42" xfId="0" applyFont="1" applyFill="1" applyBorder="1" applyAlignment="1">
      <alignment horizontal="center" vertical="center"/>
    </xf>
    <xf numFmtId="0" fontId="31" fillId="2" borderId="88" xfId="0" applyFont="1" applyFill="1" applyBorder="1" applyAlignment="1">
      <alignment horizontal="center" vertical="center"/>
    </xf>
    <xf numFmtId="0" fontId="31" fillId="2" borderId="89" xfId="0" applyFont="1" applyFill="1" applyBorder="1" applyAlignment="1">
      <alignment horizontal="center" vertical="center"/>
    </xf>
    <xf numFmtId="0" fontId="31" fillId="2" borderId="83" xfId="0" applyFont="1" applyFill="1" applyBorder="1" applyAlignment="1">
      <alignment horizontal="center" vertical="center"/>
    </xf>
    <xf numFmtId="0" fontId="31" fillId="2" borderId="84" xfId="0" applyFont="1" applyFill="1" applyBorder="1" applyAlignment="1">
      <alignment horizontal="center" vertical="center"/>
    </xf>
    <xf numFmtId="0" fontId="31" fillId="2" borderId="90" xfId="0" applyFont="1" applyFill="1" applyBorder="1" applyAlignment="1">
      <alignment horizontal="center" vertical="center"/>
    </xf>
    <xf numFmtId="0" fontId="31" fillId="2" borderId="91" xfId="0" applyFont="1" applyFill="1" applyBorder="1" applyAlignment="1">
      <alignment horizontal="center" vertical="center"/>
    </xf>
    <xf numFmtId="2" fontId="31" fillId="2" borderId="92" xfId="1" applyNumberFormat="1" applyFont="1" applyFill="1" applyBorder="1" applyAlignment="1">
      <alignment horizontal="center" vertical="center"/>
    </xf>
    <xf numFmtId="2" fontId="31" fillId="2" borderId="93" xfId="1" applyNumberFormat="1" applyFont="1" applyFill="1" applyBorder="1" applyAlignment="1">
      <alignment horizontal="center" vertical="center"/>
    </xf>
    <xf numFmtId="164" fontId="31" fillId="2" borderId="83" xfId="1" applyFont="1" applyFill="1" applyBorder="1" applyAlignment="1">
      <alignment horizontal="center" vertical="center"/>
    </xf>
    <xf numFmtId="164" fontId="31" fillId="2" borderId="84" xfId="1" applyFont="1" applyFill="1" applyBorder="1" applyAlignment="1">
      <alignment horizontal="center" vertical="center"/>
    </xf>
    <xf numFmtId="164" fontId="31" fillId="2" borderId="85" xfId="1" applyFont="1" applyFill="1" applyBorder="1" applyAlignment="1">
      <alignment horizontal="center" vertical="center"/>
    </xf>
    <xf numFmtId="164" fontId="31" fillId="2" borderId="86" xfId="1" applyFont="1" applyFill="1" applyBorder="1" applyAlignment="1">
      <alignment horizontal="center" vertical="center"/>
    </xf>
    <xf numFmtId="164" fontId="31" fillId="2" borderId="87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center" vertical="center"/>
    </xf>
    <xf numFmtId="164" fontId="31" fillId="2" borderId="44" xfId="1" applyFont="1" applyFill="1" applyBorder="1" applyAlignment="1">
      <alignment horizontal="center" vertical="center"/>
    </xf>
    <xf numFmtId="164" fontId="31" fillId="2" borderId="42" xfId="1" applyFont="1" applyFill="1" applyBorder="1" applyAlignment="1">
      <alignment horizontal="center" vertical="center"/>
    </xf>
    <xf numFmtId="2" fontId="31" fillId="2" borderId="44" xfId="1" applyNumberFormat="1" applyFont="1" applyFill="1" applyBorder="1" applyAlignment="1">
      <alignment horizontal="right" vertical="center"/>
    </xf>
    <xf numFmtId="2" fontId="31" fillId="2" borderId="42" xfId="1" applyNumberFormat="1" applyFont="1" applyFill="1" applyBorder="1" applyAlignment="1">
      <alignment horizontal="right" vertical="center"/>
    </xf>
    <xf numFmtId="0" fontId="31" fillId="2" borderId="44" xfId="0" applyFont="1" applyFill="1" applyBorder="1" applyAlignment="1">
      <alignment horizontal="center" vertical="center" wrapText="1"/>
    </xf>
    <xf numFmtId="0" fontId="31" fillId="2" borderId="42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center" vertical="center"/>
    </xf>
    <xf numFmtId="0" fontId="19" fillId="2" borderId="44" xfId="0" applyFont="1" applyFill="1" applyBorder="1" applyAlignment="1">
      <alignment horizontal="center" vertical="center"/>
    </xf>
    <xf numFmtId="0" fontId="19" fillId="2" borderId="42" xfId="0" applyFont="1" applyFill="1" applyBorder="1" applyAlignment="1">
      <alignment horizontal="center" vertical="center"/>
    </xf>
    <xf numFmtId="0" fontId="19" fillId="2" borderId="79" xfId="0" applyFont="1" applyFill="1" applyBorder="1" applyAlignment="1">
      <alignment horizontal="center" vertical="center"/>
    </xf>
    <xf numFmtId="0" fontId="19" fillId="2" borderId="80" xfId="0" applyFont="1" applyFill="1" applyBorder="1" applyAlignment="1">
      <alignment horizontal="center" vertical="center"/>
    </xf>
    <xf numFmtId="0" fontId="19" fillId="2" borderId="77" xfId="0" applyFont="1" applyFill="1" applyBorder="1" applyAlignment="1">
      <alignment horizontal="center" vertical="center"/>
    </xf>
    <xf numFmtId="0" fontId="19" fillId="2" borderId="78" xfId="0" applyFont="1" applyFill="1" applyBorder="1" applyAlignment="1">
      <alignment horizontal="center" vertical="center"/>
    </xf>
    <xf numFmtId="164" fontId="27" fillId="2" borderId="37" xfId="1" applyFont="1" applyFill="1" applyBorder="1" applyAlignment="1">
      <alignment horizontal="center" vertical="center"/>
    </xf>
    <xf numFmtId="164" fontId="27" fillId="2" borderId="40" xfId="1" applyFont="1" applyFill="1" applyBorder="1" applyAlignment="1">
      <alignment horizontal="center" vertical="center"/>
    </xf>
    <xf numFmtId="164" fontId="27" fillId="2" borderId="46" xfId="1" applyFont="1" applyFill="1" applyBorder="1" applyAlignment="1">
      <alignment horizontal="center" vertical="center"/>
    </xf>
    <xf numFmtId="0" fontId="31" fillId="2" borderId="94" xfId="0" applyFont="1" applyFill="1" applyBorder="1" applyAlignment="1">
      <alignment horizontal="center" vertical="center"/>
    </xf>
    <xf numFmtId="0" fontId="31" fillId="2" borderId="95" xfId="0" applyFont="1" applyFill="1" applyBorder="1" applyAlignment="1">
      <alignment horizontal="center" vertical="center"/>
    </xf>
    <xf numFmtId="2" fontId="27" fillId="2" borderId="37" xfId="1" applyNumberFormat="1" applyFont="1" applyFill="1" applyBorder="1" applyAlignment="1">
      <alignment horizontal="right" vertical="center"/>
    </xf>
    <xf numFmtId="0" fontId="31" fillId="2" borderId="37" xfId="0" applyFont="1" applyFill="1" applyBorder="1" applyAlignment="1">
      <alignment horizontal="center" vertical="center"/>
    </xf>
    <xf numFmtId="164" fontId="31" fillId="2" borderId="44" xfId="2" applyFont="1" applyFill="1" applyBorder="1" applyAlignment="1">
      <alignment horizontal="center" vertical="center"/>
    </xf>
    <xf numFmtId="164" fontId="31" fillId="2" borderId="42" xfId="2" applyFont="1" applyFill="1" applyBorder="1" applyAlignment="1">
      <alignment horizontal="center" vertical="center"/>
    </xf>
    <xf numFmtId="0" fontId="7" fillId="5" borderId="0" xfId="4" applyFont="1" applyFill="1" applyAlignment="1">
      <alignment horizontal="center"/>
    </xf>
    <xf numFmtId="0" fontId="9" fillId="5" borderId="43" xfId="4" applyFont="1" applyFill="1" applyBorder="1" applyAlignment="1">
      <alignment horizontal="center"/>
    </xf>
    <xf numFmtId="0" fontId="31" fillId="2" borderId="44" xfId="4" applyFont="1" applyFill="1" applyBorder="1" applyAlignment="1">
      <alignment horizontal="center" vertical="center"/>
    </xf>
    <xf numFmtId="0" fontId="31" fillId="2" borderId="42" xfId="4" applyFont="1" applyFill="1" applyBorder="1" applyAlignment="1">
      <alignment horizontal="center" vertical="center"/>
    </xf>
    <xf numFmtId="2" fontId="31" fillId="2" borderId="44" xfId="2" applyNumberFormat="1" applyFont="1" applyFill="1" applyBorder="1" applyAlignment="1">
      <alignment horizontal="center" vertical="center"/>
    </xf>
    <xf numFmtId="2" fontId="31" fillId="2" borderId="42" xfId="2" applyNumberFormat="1" applyFont="1" applyFill="1" applyBorder="1" applyAlignment="1">
      <alignment horizontal="center" vertical="center"/>
    </xf>
    <xf numFmtId="4" fontId="32" fillId="4" borderId="0" xfId="0" applyNumberFormat="1" applyFont="1" applyFill="1" applyAlignment="1">
      <alignment horizontal="center"/>
    </xf>
    <xf numFmtId="0" fontId="36" fillId="5" borderId="49" xfId="4" applyFont="1" applyFill="1" applyBorder="1" applyAlignment="1">
      <alignment horizontal="center"/>
    </xf>
    <xf numFmtId="0" fontId="35" fillId="5" borderId="0" xfId="0" applyFont="1" applyFill="1" applyAlignment="1">
      <alignment horizontal="center"/>
    </xf>
    <xf numFmtId="0" fontId="6" fillId="5" borderId="0" xfId="4" applyFont="1" applyFill="1" applyAlignment="1">
      <alignment horizontal="center"/>
    </xf>
    <xf numFmtId="0" fontId="13" fillId="5" borderId="43" xfId="4" applyFont="1" applyFill="1" applyBorder="1" applyAlignment="1">
      <alignment horizontal="center"/>
    </xf>
    <xf numFmtId="0" fontId="36" fillId="2" borderId="30" xfId="4" applyFont="1" applyFill="1" applyBorder="1" applyAlignment="1">
      <alignment horizontal="center" vertical="center"/>
    </xf>
    <xf numFmtId="164" fontId="36" fillId="2" borderId="30" xfId="2" applyFont="1" applyFill="1" applyBorder="1" applyAlignment="1">
      <alignment horizontal="center" vertical="center"/>
    </xf>
    <xf numFmtId="2" fontId="36" fillId="2" borderId="30" xfId="2" applyNumberFormat="1" applyFont="1" applyFill="1" applyBorder="1" applyAlignment="1">
      <alignment horizontal="center" vertical="center"/>
    </xf>
    <xf numFmtId="0" fontId="31" fillId="5" borderId="49" xfId="0" applyFont="1" applyFill="1" applyBorder="1" applyAlignment="1">
      <alignment horizontal="center"/>
    </xf>
    <xf numFmtId="0" fontId="31" fillId="5" borderId="49" xfId="0" applyFont="1" applyFill="1" applyBorder="1" applyAlignment="1">
      <alignment horizontal="center" vertical="center"/>
    </xf>
    <xf numFmtId="0" fontId="32" fillId="5" borderId="0" xfId="0" applyFont="1" applyFill="1" applyAlignment="1">
      <alignment horizontal="center" vertical="center"/>
    </xf>
    <xf numFmtId="0" fontId="23" fillId="5" borderId="0" xfId="0" applyFont="1" applyFill="1" applyAlignment="1">
      <alignment horizontal="center"/>
    </xf>
    <xf numFmtId="0" fontId="22" fillId="5" borderId="0" xfId="0" applyFont="1" applyFill="1" applyAlignment="1">
      <alignment horizontal="center"/>
    </xf>
    <xf numFmtId="0" fontId="43" fillId="2" borderId="30" xfId="0" applyFont="1" applyFill="1" applyBorder="1" applyAlignment="1">
      <alignment horizontal="center" vertical="center"/>
    </xf>
    <xf numFmtId="4" fontId="44" fillId="4" borderId="0" xfId="0" applyNumberFormat="1" applyFont="1" applyFill="1" applyAlignment="1">
      <alignment horizontal="center"/>
    </xf>
    <xf numFmtId="2" fontId="42" fillId="2" borderId="30" xfId="1" applyNumberFormat="1" applyFont="1" applyFill="1" applyBorder="1" applyAlignment="1">
      <alignment horizontal="right" vertical="center"/>
    </xf>
    <xf numFmtId="0" fontId="43" fillId="5" borderId="0" xfId="0" applyFont="1" applyFill="1" applyAlignment="1">
      <alignment horizontal="center" wrapText="1"/>
    </xf>
    <xf numFmtId="0" fontId="46" fillId="2" borderId="30" xfId="0" applyFont="1" applyFill="1" applyBorder="1" applyAlignment="1">
      <alignment horizontal="center" vertical="center"/>
    </xf>
    <xf numFmtId="164" fontId="42" fillId="2" borderId="30" xfId="1" applyFont="1" applyFill="1" applyBorder="1" applyAlignment="1">
      <alignment horizontal="center" vertical="center"/>
    </xf>
    <xf numFmtId="0" fontId="44" fillId="5" borderId="0" xfId="0" applyFont="1" applyFill="1" applyAlignment="1">
      <alignment horizontal="center"/>
    </xf>
    <xf numFmtId="0" fontId="43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2" fontId="36" fillId="13" borderId="30" xfId="2" applyNumberFormat="1" applyFont="1" applyFill="1" applyBorder="1" applyAlignment="1">
      <alignment horizontal="center" vertical="center"/>
    </xf>
    <xf numFmtId="164" fontId="36" fillId="13" borderId="30" xfId="2" applyFont="1" applyFill="1" applyBorder="1" applyAlignment="1">
      <alignment horizontal="center" vertical="center"/>
    </xf>
    <xf numFmtId="0" fontId="13" fillId="5" borderId="0" xfId="4" applyFont="1" applyFill="1" applyAlignment="1">
      <alignment horizontal="center"/>
    </xf>
    <xf numFmtId="0" fontId="36" fillId="13" borderId="30" xfId="4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3" borderId="30" xfId="0" applyFont="1" applyFill="1" applyBorder="1" applyAlignment="1">
      <alignment horizontal="center" vertical="center"/>
    </xf>
    <xf numFmtId="164" fontId="31" fillId="13" borderId="30" xfId="1" applyFont="1" applyFill="1" applyBorder="1" applyAlignment="1">
      <alignment horizontal="center" vertical="center"/>
    </xf>
    <xf numFmtId="2" fontId="31" fillId="13" borderId="30" xfId="1" applyNumberFormat="1" applyFont="1" applyFill="1" applyBorder="1" applyAlignment="1">
      <alignment horizontal="right" vertical="center"/>
    </xf>
    <xf numFmtId="0" fontId="31" fillId="13" borderId="30" xfId="0" applyFont="1" applyFill="1" applyBorder="1" applyAlignment="1">
      <alignment horizontal="center" vertical="center" wrapText="1"/>
    </xf>
    <xf numFmtId="0" fontId="19" fillId="13" borderId="30" xfId="0" applyFont="1" applyFill="1" applyBorder="1" applyAlignment="1">
      <alignment horizontal="center" vertical="center"/>
    </xf>
    <xf numFmtId="0" fontId="19" fillId="13" borderId="44" xfId="0" applyFont="1" applyFill="1" applyBorder="1" applyAlignment="1">
      <alignment horizontal="center" vertical="center"/>
    </xf>
    <xf numFmtId="0" fontId="19" fillId="13" borderId="42" xfId="0" applyFont="1" applyFill="1" applyBorder="1" applyAlignment="1">
      <alignment horizontal="center" vertical="center"/>
    </xf>
    <xf numFmtId="164" fontId="42" fillId="13" borderId="30" xfId="1" applyFont="1" applyFill="1" applyBorder="1" applyAlignment="1">
      <alignment horizontal="center" vertical="center"/>
    </xf>
    <xf numFmtId="0" fontId="43" fillId="13" borderId="30" xfId="0" applyFont="1" applyFill="1" applyBorder="1" applyAlignment="1">
      <alignment horizontal="center" vertical="center"/>
    </xf>
    <xf numFmtId="0" fontId="46" fillId="13" borderId="30" xfId="0" applyFont="1" applyFill="1" applyBorder="1" applyAlignment="1">
      <alignment horizontal="center" vertical="center"/>
    </xf>
    <xf numFmtId="2" fontId="42" fillId="13" borderId="30" xfId="1" applyNumberFormat="1" applyFont="1" applyFill="1" applyBorder="1" applyAlignment="1">
      <alignment horizontal="right" vertical="center"/>
    </xf>
    <xf numFmtId="164" fontId="27" fillId="13" borderId="30" xfId="1" applyFont="1" applyFill="1" applyBorder="1" applyAlignment="1">
      <alignment horizontal="center" vertical="center"/>
    </xf>
    <xf numFmtId="2" fontId="27" fillId="13" borderId="30" xfId="1" applyNumberFormat="1" applyFont="1" applyFill="1" applyBorder="1" applyAlignment="1">
      <alignment horizontal="right" vertical="center"/>
    </xf>
    <xf numFmtId="164" fontId="31" fillId="14" borderId="30" xfId="1" applyFont="1" applyFill="1" applyBorder="1" applyAlignment="1">
      <alignment horizontal="center" vertical="center"/>
    </xf>
    <xf numFmtId="164" fontId="36" fillId="14" borderId="30" xfId="2" applyFont="1" applyFill="1" applyBorder="1" applyAlignment="1">
      <alignment horizontal="center" vertical="center"/>
    </xf>
    <xf numFmtId="164" fontId="42" fillId="13" borderId="44" xfId="1" applyFont="1" applyFill="1" applyBorder="1" applyAlignment="1">
      <alignment horizontal="center" vertical="center"/>
    </xf>
    <xf numFmtId="164" fontId="42" fillId="13" borderId="42" xfId="1" applyFont="1" applyFill="1" applyBorder="1" applyAlignment="1">
      <alignment horizontal="center" vertical="center"/>
    </xf>
    <xf numFmtId="0" fontId="43" fillId="13" borderId="44" xfId="0" applyFont="1" applyFill="1" applyBorder="1" applyAlignment="1">
      <alignment horizontal="center" vertical="center"/>
    </xf>
    <xf numFmtId="0" fontId="43" fillId="13" borderId="42" xfId="0" applyFont="1" applyFill="1" applyBorder="1" applyAlignment="1">
      <alignment horizontal="center" vertical="center"/>
    </xf>
    <xf numFmtId="0" fontId="46" fillId="13" borderId="44" xfId="0" applyFont="1" applyFill="1" applyBorder="1" applyAlignment="1">
      <alignment horizontal="center" vertical="center"/>
    </xf>
    <xf numFmtId="0" fontId="46" fillId="13" borderId="42" xfId="0" applyFont="1" applyFill="1" applyBorder="1" applyAlignment="1">
      <alignment horizontal="center" vertical="center"/>
    </xf>
    <xf numFmtId="2" fontId="42" fillId="13" borderId="44" xfId="1" applyNumberFormat="1" applyFont="1" applyFill="1" applyBorder="1" applyAlignment="1">
      <alignment horizontal="center" vertical="center"/>
    </xf>
    <xf numFmtId="2" fontId="42" fillId="13" borderId="42" xfId="1" applyNumberFormat="1" applyFont="1" applyFill="1" applyBorder="1" applyAlignment="1">
      <alignment horizontal="center" vertical="center"/>
    </xf>
    <xf numFmtId="164" fontId="27" fillId="13" borderId="44" xfId="1" applyFont="1" applyFill="1" applyBorder="1" applyAlignment="1">
      <alignment horizontal="center" vertical="center"/>
    </xf>
    <xf numFmtId="164" fontId="27" fillId="13" borderId="42" xfId="1" applyFont="1" applyFill="1" applyBorder="1" applyAlignment="1">
      <alignment horizontal="center" vertical="center"/>
    </xf>
    <xf numFmtId="0" fontId="31" fillId="13" borderId="44" xfId="0" applyFont="1" applyFill="1" applyBorder="1" applyAlignment="1">
      <alignment horizontal="center" vertical="center" wrapText="1"/>
    </xf>
    <xf numFmtId="0" fontId="31" fillId="13" borderId="42" xfId="0" applyFont="1" applyFill="1" applyBorder="1" applyAlignment="1">
      <alignment horizontal="center" vertical="center" wrapText="1"/>
    </xf>
    <xf numFmtId="0" fontId="31" fillId="13" borderId="44" xfId="0" applyFont="1" applyFill="1" applyBorder="1" applyAlignment="1">
      <alignment horizontal="center" vertical="center"/>
    </xf>
    <xf numFmtId="0" fontId="31" fillId="13" borderId="42" xfId="0" applyFont="1" applyFill="1" applyBorder="1" applyAlignment="1">
      <alignment horizontal="center" vertical="center"/>
    </xf>
    <xf numFmtId="2" fontId="27" fillId="13" borderId="44" xfId="1" applyNumberFormat="1" applyFont="1" applyFill="1" applyBorder="1" applyAlignment="1">
      <alignment horizontal="right" vertical="center"/>
    </xf>
    <xf numFmtId="2" fontId="27" fillId="13" borderId="42" xfId="1" applyNumberFormat="1" applyFont="1" applyFill="1" applyBorder="1" applyAlignment="1">
      <alignment horizontal="right" vertical="center"/>
    </xf>
    <xf numFmtId="0" fontId="31" fillId="13" borderId="94" xfId="0" applyFont="1" applyFill="1" applyBorder="1" applyAlignment="1">
      <alignment horizontal="center" vertical="center"/>
    </xf>
    <xf numFmtId="0" fontId="31" fillId="13" borderId="95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 wrapText="1"/>
    </xf>
    <xf numFmtId="2" fontId="31" fillId="13" borderId="37" xfId="1" applyNumberFormat="1" applyFont="1" applyFill="1" applyBorder="1" applyAlignment="1">
      <alignment horizontal="right" vertical="center"/>
    </xf>
    <xf numFmtId="164" fontId="31" fillId="13" borderId="37" xfId="1" applyFont="1" applyFill="1" applyBorder="1" applyAlignment="1">
      <alignment horizontal="center" vertical="center"/>
    </xf>
    <xf numFmtId="164" fontId="31" fillId="14" borderId="37" xfId="1" applyFont="1" applyFill="1" applyBorder="1" applyAlignment="1">
      <alignment horizontal="center" vertical="center"/>
    </xf>
    <xf numFmtId="164" fontId="31" fillId="13" borderId="40" xfId="1" applyFont="1" applyFill="1" applyBorder="1" applyAlignment="1">
      <alignment horizontal="center" vertical="center"/>
    </xf>
    <xf numFmtId="164" fontId="31" fillId="13" borderId="46" xfId="1" applyFont="1" applyFill="1" applyBorder="1" applyAlignment="1">
      <alignment horizontal="center" vertical="center"/>
    </xf>
    <xf numFmtId="164" fontId="36" fillId="13" borderId="40" xfId="2" applyFont="1" applyFill="1" applyBorder="1" applyAlignment="1">
      <alignment horizontal="center" vertical="center"/>
    </xf>
    <xf numFmtId="164" fontId="36" fillId="13" borderId="41" xfId="2" applyFont="1" applyFill="1" applyBorder="1" applyAlignment="1">
      <alignment horizontal="center" vertical="center"/>
    </xf>
    <xf numFmtId="164" fontId="36" fillId="13" borderId="37" xfId="2" applyFont="1" applyFill="1" applyBorder="1" applyAlignment="1">
      <alignment horizontal="center" vertical="center"/>
    </xf>
    <xf numFmtId="164" fontId="36" fillId="13" borderId="48" xfId="2" applyFont="1" applyFill="1" applyBorder="1" applyAlignment="1">
      <alignment horizontal="center" vertical="center"/>
    </xf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0" fontId="36" fillId="13" borderId="94" xfId="4" applyFont="1" applyFill="1" applyBorder="1" applyAlignment="1">
      <alignment horizontal="center" vertical="center"/>
    </xf>
    <xf numFmtId="0" fontId="36" fillId="13" borderId="47" xfId="4" applyFont="1" applyFill="1" applyBorder="1" applyAlignment="1">
      <alignment horizontal="center" vertical="center"/>
    </xf>
    <xf numFmtId="0" fontId="36" fillId="13" borderId="37" xfId="4" applyFont="1" applyFill="1" applyBorder="1" applyAlignment="1">
      <alignment horizontal="center" vertical="center"/>
    </xf>
    <xf numFmtId="0" fontId="36" fillId="13" borderId="48" xfId="4" applyFont="1" applyFill="1" applyBorder="1" applyAlignment="1">
      <alignment horizontal="center" vertical="center"/>
    </xf>
    <xf numFmtId="2" fontId="36" fillId="13" borderId="37" xfId="2" applyNumberFormat="1" applyFont="1" applyFill="1" applyBorder="1" applyAlignment="1">
      <alignment horizontal="center" vertical="center"/>
    </xf>
    <xf numFmtId="2" fontId="36" fillId="13" borderId="48" xfId="2" applyNumberFormat="1" applyFont="1" applyFill="1" applyBorder="1" applyAlignment="1">
      <alignment horizontal="center" vertical="center"/>
    </xf>
    <xf numFmtId="164" fontId="58" fillId="13" borderId="44" xfId="1" applyFont="1" applyFill="1" applyBorder="1" applyAlignment="1">
      <alignment horizontal="center" vertical="center"/>
    </xf>
    <xf numFmtId="164" fontId="58" fillId="13" borderId="42" xfId="1" applyFont="1" applyFill="1" applyBorder="1" applyAlignment="1">
      <alignment horizontal="center" vertical="center"/>
    </xf>
    <xf numFmtId="2" fontId="58" fillId="13" borderId="44" xfId="1" applyNumberFormat="1" applyFont="1" applyFill="1" applyBorder="1" applyAlignment="1">
      <alignment horizontal="center" vertical="center"/>
    </xf>
    <xf numFmtId="2" fontId="58" fillId="13" borderId="42" xfId="1" applyNumberFormat="1" applyFont="1" applyFill="1" applyBorder="1" applyAlignment="1">
      <alignment horizontal="center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335" Type="http://schemas.openxmlformats.org/officeDocument/2006/relationships/worksheet" Target="worksheets/sheet335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worksheet" Target="worksheets/sheet326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37" Type="http://schemas.openxmlformats.org/officeDocument/2006/relationships/styles" Target="styles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45" Type="http://schemas.openxmlformats.org/officeDocument/2006/relationships/worksheet" Target="worksheets/sheet45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17" Type="http://schemas.openxmlformats.org/officeDocument/2006/relationships/worksheet" Target="worksheets/sheet317.xml"/><Relationship Id="rId338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28" Type="http://schemas.openxmlformats.org/officeDocument/2006/relationships/worksheet" Target="worksheets/sheet328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318" Type="http://schemas.openxmlformats.org/officeDocument/2006/relationships/worksheet" Target="worksheets/sheet318.xml"/><Relationship Id="rId339" Type="http://schemas.openxmlformats.org/officeDocument/2006/relationships/calcChain" Target="calcChain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329" Type="http://schemas.openxmlformats.org/officeDocument/2006/relationships/worksheet" Target="worksheets/sheet329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worksheet" Target="worksheets/sheet319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330" Type="http://schemas.openxmlformats.org/officeDocument/2006/relationships/worksheet" Target="worksheets/sheet330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worksheet" Target="worksheets/sheet320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331" Type="http://schemas.openxmlformats.org/officeDocument/2006/relationships/worksheet" Target="worksheets/sheet331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332" Type="http://schemas.openxmlformats.org/officeDocument/2006/relationships/worksheet" Target="worksheets/sheet332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333" Type="http://schemas.openxmlformats.org/officeDocument/2006/relationships/worksheet" Target="worksheets/sheet333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334" Type="http://schemas.openxmlformats.org/officeDocument/2006/relationships/worksheet" Target="worksheets/sheet334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336" Type="http://schemas.openxmlformats.org/officeDocument/2006/relationships/theme" Target="theme/theme1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66" Type="http://schemas.openxmlformats.org/officeDocument/2006/relationships/worksheet" Target="worksheets/sheet66.xml"/><Relationship Id="rId131" Type="http://schemas.openxmlformats.org/officeDocument/2006/relationships/worksheet" Target="worksheets/sheet131.xml"/><Relationship Id="rId327" Type="http://schemas.openxmlformats.org/officeDocument/2006/relationships/worksheet" Target="worksheets/sheet327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841570</xdr:colOff>
      <xdr:row>1</xdr:row>
      <xdr:rowOff>11906</xdr:rowOff>
    </xdr:from>
    <xdr:to>
      <xdr:col>4</xdr:col>
      <xdr:colOff>135599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2DC4809-6AFC-4AA1-9B83-71088E60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1645" y="316706"/>
          <a:ext cx="2056279" cy="9667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2714625</xdr:colOff>
      <xdr:row>0</xdr:row>
      <xdr:rowOff>174625</xdr:rowOff>
    </xdr:from>
    <xdr:to>
      <xdr:col>3</xdr:col>
      <xdr:colOff>1084059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29D5263-EC25-488E-97AA-B431186EB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74625"/>
          <a:ext cx="2122284" cy="1039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254</xdr:row>
      <xdr:rowOff>93728</xdr:rowOff>
    </xdr:from>
    <xdr:to>
      <xdr:col>3</xdr:col>
      <xdr:colOff>1542771</xdr:colOff>
      <xdr:row>263</xdr:row>
      <xdr:rowOff>157367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8373BDD-92BD-427F-AEAA-84394BDFF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1658017" y="62751663"/>
          <a:ext cx="1894538" cy="192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254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E263ABE7-66D3-49DC-8E9D-22C0DDC33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647904" y="6270824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163</xdr:row>
      <xdr:rowOff>138165</xdr:rowOff>
    </xdr:from>
    <xdr:to>
      <xdr:col>4</xdr:col>
      <xdr:colOff>756606</xdr:colOff>
      <xdr:row>170</xdr:row>
      <xdr:rowOff>159355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8544EE0-C4F5-4302-A4A2-D63B44D1F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3739" y="49015328"/>
          <a:ext cx="1468092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163</xdr:row>
      <xdr:rowOff>127463</xdr:rowOff>
    </xdr:from>
    <xdr:to>
      <xdr:col>7</xdr:col>
      <xdr:colOff>1039619</xdr:colOff>
      <xdr:row>170</xdr:row>
      <xdr:rowOff>148653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8245453-FB21-49B3-AC89-38A694E1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5773" y="49004626"/>
          <a:ext cx="1475306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ADC454-A68C-40AE-8E41-255CAFDE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5401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4C72B700-C782-4BCC-9400-955FFCA0F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1381125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6AB10F-4D55-4950-A13A-860BE36D9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47</xdr:row>
      <xdr:rowOff>222250</xdr:rowOff>
    </xdr:from>
    <xdr:to>
      <xdr:col>3</xdr:col>
      <xdr:colOff>482600</xdr:colOff>
      <xdr:row>53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B0822D-7303-471F-A5D8-B0B2D1D0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45200" y="114427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47</xdr:row>
      <xdr:rowOff>155575</xdr:rowOff>
    </xdr:from>
    <xdr:to>
      <xdr:col>5</xdr:col>
      <xdr:colOff>444500</xdr:colOff>
      <xdr:row>53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9CB229-F9DC-4BFC-8A31-C24D099A4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6925" y="113760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E063653A-DBF0-406F-90AC-E9A197BB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C408005-9545-4CFF-8D22-12DDF2BF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BB58E-6131-4438-8A3A-B21EF1C1D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78</xdr:row>
      <xdr:rowOff>97996</xdr:rowOff>
    </xdr:from>
    <xdr:to>
      <xdr:col>3</xdr:col>
      <xdr:colOff>2072090</xdr:colOff>
      <xdr:row>82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315AB0B-C906-4255-AFAC-69C16DF33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78</xdr:row>
      <xdr:rowOff>806</xdr:rowOff>
    </xdr:from>
    <xdr:to>
      <xdr:col>6</xdr:col>
      <xdr:colOff>15640</xdr:colOff>
      <xdr:row>82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BA0401-A84D-4BC0-BC6E-56BBA53B9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C369F0E-2082-4F25-8DC0-7E09EEB1F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403" y="206159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A8CD3C-AEA1-4F92-A577-BEF11C64D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801" y="28381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925917</xdr:colOff>
      <xdr:row>50</xdr:row>
      <xdr:rowOff>96704</xdr:rowOff>
    </xdr:from>
    <xdr:to>
      <xdr:col>3</xdr:col>
      <xdr:colOff>2173692</xdr:colOff>
      <xdr:row>55</xdr:row>
      <xdr:rowOff>125279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C12FE44-EA86-4BDC-A43D-427142C6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51917" y="10431329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2965773</xdr:colOff>
      <xdr:row>49</xdr:row>
      <xdr:rowOff>189800</xdr:rowOff>
    </xdr:from>
    <xdr:to>
      <xdr:col>4</xdr:col>
      <xdr:colOff>480178</xdr:colOff>
      <xdr:row>54</xdr:row>
      <xdr:rowOff>135879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D1C02AD-E109-4ED0-93C4-D53BF3CB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1773" y="10333925"/>
          <a:ext cx="1197405" cy="12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08D7948-A685-45E6-9D42-C3DC12261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2E9115-C1A6-4D87-995E-CD92AA9C4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468B5A-E272-4787-A9E9-481C8AEE8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70189" y="5049595"/>
          <a:ext cx="12446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0B1C85F-1E47-4502-8C8D-811D049B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606708</xdr:colOff>
      <xdr:row>4</xdr:row>
      <xdr:rowOff>38002</xdr:rowOff>
    </xdr:from>
    <xdr:to>
      <xdr:col>4</xdr:col>
      <xdr:colOff>808973</xdr:colOff>
      <xdr:row>12</xdr:row>
      <xdr:rowOff>327626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3811116-310A-443E-9147-6E074765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5270" y="925262"/>
          <a:ext cx="2968429" cy="18553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2531302</xdr:colOff>
      <xdr:row>5</xdr:row>
      <xdr:rowOff>52193</xdr:rowOff>
    </xdr:from>
    <xdr:to>
      <xdr:col>3</xdr:col>
      <xdr:colOff>456678</xdr:colOff>
      <xdr:row>12</xdr:row>
      <xdr:rowOff>247912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7DF75-C89A-485E-B7A9-58641198F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2055" y="1135172"/>
          <a:ext cx="1683185" cy="15657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1542771</xdr:colOff>
      <xdr:row>268</xdr:row>
      <xdr:rowOff>157369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C40A25D-1AC7-4760-ABAE-2AAF2B7EF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0606053"/>
          <a:ext cx="1899506" cy="1863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582AE6E5-2841-4244-94BA-6F66D14D3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05626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173</xdr:row>
      <xdr:rowOff>138165</xdr:rowOff>
    </xdr:from>
    <xdr:to>
      <xdr:col>4</xdr:col>
      <xdr:colOff>566106</xdr:colOff>
      <xdr:row>180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70EE571-2539-490B-8E81-19D5985F8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47915565"/>
          <a:ext cx="1468841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173</xdr:row>
      <xdr:rowOff>127463</xdr:rowOff>
    </xdr:from>
    <xdr:to>
      <xdr:col>7</xdr:col>
      <xdr:colOff>1039619</xdr:colOff>
      <xdr:row>180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90A2994-0831-4322-A389-A72DAF6AA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53724" y="479048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32DE635B-5728-4BDC-865D-D95C88138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6725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714886CC-2022-4E48-8F4F-9283C5B23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CB698CA-712B-4C42-81D9-BB2A806D8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9564" y="158750"/>
          <a:ext cx="1268132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480419</xdr:colOff>
      <xdr:row>0</xdr:row>
      <xdr:rowOff>103188</xdr:rowOff>
    </xdr:from>
    <xdr:to>
      <xdr:col>6</xdr:col>
      <xdr:colOff>285749</xdr:colOff>
      <xdr:row>4</xdr:row>
      <xdr:rowOff>39688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14F0568-77A6-4761-89C7-79A85E906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4" y="103188"/>
          <a:ext cx="1321393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65</xdr:row>
      <xdr:rowOff>97996</xdr:rowOff>
    </xdr:from>
    <xdr:to>
      <xdr:col>3</xdr:col>
      <xdr:colOff>2072090</xdr:colOff>
      <xdr:row>69</xdr:row>
      <xdr:rowOff>139326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8A16693-59D4-4A03-B815-F43E2F4CA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30615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65</xdr:row>
      <xdr:rowOff>806</xdr:rowOff>
    </xdr:from>
    <xdr:to>
      <xdr:col>6</xdr:col>
      <xdr:colOff>15640</xdr:colOff>
      <xdr:row>69</xdr:row>
      <xdr:rowOff>108963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04F677-0E46-4C7E-8533-7CEF8D9C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9643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2FB60BB-5FC6-4E35-AC86-C5F98D215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17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14E7F45-BA01-471C-BDAB-66DF4459A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1124" y="280584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878292</xdr:colOff>
      <xdr:row>46</xdr:row>
      <xdr:rowOff>1454</xdr:rowOff>
    </xdr:from>
    <xdr:to>
      <xdr:col>3</xdr:col>
      <xdr:colOff>2126067</xdr:colOff>
      <xdr:row>54</xdr:row>
      <xdr:rowOff>14154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4006EBE-BE22-42F1-90C4-2B2BC3FCB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44042" y="10193204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2949898</xdr:colOff>
      <xdr:row>47</xdr:row>
      <xdr:rowOff>15175</xdr:rowOff>
    </xdr:from>
    <xdr:to>
      <xdr:col>4</xdr:col>
      <xdr:colOff>464303</xdr:colOff>
      <xdr:row>54</xdr:row>
      <xdr:rowOff>143682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C542023-A26D-461C-860C-E028BCCB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315648" y="10397425"/>
          <a:ext cx="1197405" cy="120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6A6D48E-F08E-4B4C-90E5-4315CB2B1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C992C25-74A8-427D-A571-0B62B068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6FDB3E-AC99-4CC5-B05E-04870F4B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60664" y="505912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35B4390-6441-4773-A988-6E772F1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4989162"/>
          <a:ext cx="1267929" cy="1247776"/>
        </a:xfrm>
        <a:prstGeom prst="rect">
          <a:avLst/>
        </a:prstGeom>
      </xdr:spPr>
    </xdr:pic>
    <xdr:clientData/>
  </xdr:twoCellAnchor>
</xdr:wsDr>
</file>

<file path=xl/drawings/drawing3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2C96DB-658F-49DE-B37D-C4F30315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61</xdr:row>
      <xdr:rowOff>222250</xdr:rowOff>
    </xdr:from>
    <xdr:to>
      <xdr:col>2</xdr:col>
      <xdr:colOff>2276475</xdr:colOff>
      <xdr:row>67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E4C7632-9B16-4B92-B283-773726998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6425" y="11709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61</xdr:row>
      <xdr:rowOff>155575</xdr:rowOff>
    </xdr:from>
    <xdr:to>
      <xdr:col>5</xdr:col>
      <xdr:colOff>508000</xdr:colOff>
      <xdr:row>67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793004-B09B-47D2-A8C2-6F8AD2E5B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31375" y="16014700"/>
          <a:ext cx="1476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9EF0D5A-7F99-4A68-B9E8-ABA79FD56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1865369</xdr:colOff>
      <xdr:row>5</xdr:row>
      <xdr:rowOff>158198</xdr:rowOff>
    </xdr:from>
    <xdr:to>
      <xdr:col>4</xdr:col>
      <xdr:colOff>1235982</xdr:colOff>
      <xdr:row>10</xdr:row>
      <xdr:rowOff>237503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A5869C9-D6CB-4055-91A7-75B317EC4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6262" y="1280787"/>
          <a:ext cx="2420881" cy="1099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3741966</xdr:colOff>
      <xdr:row>5</xdr:row>
      <xdr:rowOff>104320</xdr:rowOff>
    </xdr:from>
    <xdr:to>
      <xdr:col>3</xdr:col>
      <xdr:colOff>2267860</xdr:colOff>
      <xdr:row>10</xdr:row>
      <xdr:rowOff>312960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560D363-65EB-4D2E-B1F8-B20A99E3E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9555" y="1226909"/>
          <a:ext cx="2279198" cy="12291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255</xdr:row>
      <xdr:rowOff>93728</xdr:rowOff>
    </xdr:from>
    <xdr:to>
      <xdr:col>3</xdr:col>
      <xdr:colOff>1542770</xdr:colOff>
      <xdr:row>264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1F2A7B9-B8F3-43AB-B3EE-C28B4D35E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1463303"/>
          <a:ext cx="1899506" cy="1863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255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48E3A71-BADF-4CB2-9D37-5BA7EE758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141988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188</xdr:row>
      <xdr:rowOff>138165</xdr:rowOff>
    </xdr:from>
    <xdr:to>
      <xdr:col>4</xdr:col>
      <xdr:colOff>461331</xdr:colOff>
      <xdr:row>195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638EB0B-6E05-47FC-92AD-22EBE36C7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51230265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188</xdr:row>
      <xdr:rowOff>127463</xdr:rowOff>
    </xdr:from>
    <xdr:to>
      <xdr:col>7</xdr:col>
      <xdr:colOff>1039619</xdr:colOff>
      <xdr:row>195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6EF4E6F-09F8-4904-AB59-D2E3902CD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634699" y="512195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C6CF82FB-2885-4339-B7A9-3DEACA578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7700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B0729852-6777-4D3E-9FA2-F935CBA71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075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4A28835-3870-43AA-A9FE-AD5C24968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1" y="158750"/>
          <a:ext cx="126654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9FCDBC-CFE1-4390-8A11-B8828BF04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585892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46</xdr:row>
      <xdr:rowOff>97996</xdr:rowOff>
    </xdr:from>
    <xdr:to>
      <xdr:col>3</xdr:col>
      <xdr:colOff>2072090</xdr:colOff>
      <xdr:row>50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6B487B-4BC3-4CDA-8272-188E671E5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0908871"/>
          <a:ext cx="1238250" cy="109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46</xdr:row>
      <xdr:rowOff>806</xdr:rowOff>
    </xdr:from>
    <xdr:to>
      <xdr:col>6</xdr:col>
      <xdr:colOff>15640</xdr:colOff>
      <xdr:row>50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527C87-4A9E-4B03-A52A-7BFF7E01D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0811681"/>
          <a:ext cx="1172847" cy="1165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1618551</xdr:colOff>
      <xdr:row>1</xdr:row>
      <xdr:rowOff>12430</xdr:rowOff>
    </xdr:from>
    <xdr:to>
      <xdr:col>3</xdr:col>
      <xdr:colOff>3071679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3D588C2-7AE3-4788-8C29-DC4128E9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4301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3004949</xdr:colOff>
      <xdr:row>1</xdr:row>
      <xdr:rowOff>90084</xdr:rowOff>
    </xdr:from>
    <xdr:to>
      <xdr:col>4</xdr:col>
      <xdr:colOff>623014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6145FC-7484-4F55-B7B5-6B1E164C2C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0699" y="28058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552133</xdr:colOff>
      <xdr:row>49</xdr:row>
      <xdr:rowOff>24545</xdr:rowOff>
    </xdr:from>
    <xdr:to>
      <xdr:col>3</xdr:col>
      <xdr:colOff>1799908</xdr:colOff>
      <xdr:row>54</xdr:row>
      <xdr:rowOff>54563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1CCAED-3010-4D0E-AEA9-C6913C2C2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29428" y="11090863"/>
          <a:ext cx="1247775" cy="1276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49</xdr:row>
      <xdr:rowOff>171039</xdr:rowOff>
    </xdr:from>
    <xdr:to>
      <xdr:col>4</xdr:col>
      <xdr:colOff>360394</xdr:colOff>
      <xdr:row>54</xdr:row>
      <xdr:rowOff>126364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02F4F12-2C15-40B7-B028-CE7D9E2FF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237357"/>
          <a:ext cx="1203178" cy="1202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838993</xdr:colOff>
      <xdr:row>1</xdr:row>
      <xdr:rowOff>47626</xdr:rowOff>
    </xdr:from>
    <xdr:to>
      <xdr:col>5</xdr:col>
      <xdr:colOff>452438</xdr:colOff>
      <xdr:row>5</xdr:row>
      <xdr:rowOff>83343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6E2E56C-24E7-4511-AFA8-9D1E95A68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0056" y="238126"/>
          <a:ext cx="1982788" cy="7977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71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B144600-8962-406B-B61C-C04452B6F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54725" y="15557500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71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FC4A5E5-B7FB-42C9-BFD8-A9CFB817A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40900" y="15490825"/>
          <a:ext cx="1482725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2142331</xdr:colOff>
      <xdr:row>0</xdr:row>
      <xdr:rowOff>88106</xdr:rowOff>
    </xdr:from>
    <xdr:to>
      <xdr:col>3</xdr:col>
      <xdr:colOff>944953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22495743-8D49-4084-9BFF-81FE9222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956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146860</xdr:rowOff>
    </xdr:from>
    <xdr:to>
      <xdr:col>4</xdr:col>
      <xdr:colOff>1258661</xdr:colOff>
      <xdr:row>10</xdr:row>
      <xdr:rowOff>23123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43867EB-AE96-459A-8F8F-A7E090218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269449"/>
          <a:ext cx="2273471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415019</xdr:colOff>
      <xdr:row>4</xdr:row>
      <xdr:rowOff>163285</xdr:rowOff>
    </xdr:from>
    <xdr:to>
      <xdr:col>3</xdr:col>
      <xdr:colOff>2483998</xdr:colOff>
      <xdr:row>9</xdr:row>
      <xdr:rowOff>315233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045F9A-83D9-40B9-8DE3-DA0EBC86E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4269" y="1084035"/>
          <a:ext cx="2068979" cy="1183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257</xdr:row>
      <xdr:rowOff>93728</xdr:rowOff>
    </xdr:from>
    <xdr:to>
      <xdr:col>3</xdr:col>
      <xdr:colOff>1542770</xdr:colOff>
      <xdr:row>266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DE39394-6BC7-413D-9E97-02A147E3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225540" y="607965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257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07F10F3B-DDB9-49C1-953C-1169C9107F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20396" y="607531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183</xdr:row>
      <xdr:rowOff>138165</xdr:rowOff>
    </xdr:from>
    <xdr:to>
      <xdr:col>4</xdr:col>
      <xdr:colOff>461332</xdr:colOff>
      <xdr:row>190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7BBFCBC-02C2-4A6F-A6A0-8C82768EF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45790" y="55583190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183</xdr:row>
      <xdr:rowOff>127463</xdr:rowOff>
    </xdr:from>
    <xdr:to>
      <xdr:col>7</xdr:col>
      <xdr:colOff>1039618</xdr:colOff>
      <xdr:row>190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52BE6C-DACB-4EE8-8113-B84A4BE8F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34674" y="55572488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586484</xdr:colOff>
      <xdr:row>0</xdr:row>
      <xdr:rowOff>239303</xdr:rowOff>
    </xdr:from>
    <xdr:to>
      <xdr:col>6</xdr:col>
      <xdr:colOff>799459</xdr:colOff>
      <xdr:row>4</xdr:row>
      <xdr:rowOff>94437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6DC86C4-6621-41CC-9B66-AAF74416C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0669" y="23930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469508</xdr:colOff>
      <xdr:row>1</xdr:row>
      <xdr:rowOff>26220</xdr:rowOff>
    </xdr:from>
    <xdr:to>
      <xdr:col>8</xdr:col>
      <xdr:colOff>221857</xdr:colOff>
      <xdr:row>4</xdr:row>
      <xdr:rowOff>73845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EA7DAC5-3EC9-429F-B25A-9B1FDFFA6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81137" y="293776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74A57D3-12AC-44B4-BB6F-7613B5B25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1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4F79025-C70F-4B50-B692-6B6AFC889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587121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BED8659-EA0C-4492-83F9-44B1F38C2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762274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093EB3C-90F1-4370-878C-C9FF7B190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7525556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1729676</xdr:colOff>
      <xdr:row>1</xdr:row>
      <xdr:rowOff>12430</xdr:rowOff>
    </xdr:from>
    <xdr:to>
      <xdr:col>3</xdr:col>
      <xdr:colOff>3182804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E2D98AC-921E-4420-866E-4DD33A914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54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3052574</xdr:colOff>
      <xdr:row>1</xdr:row>
      <xdr:rowOff>58334</xdr:rowOff>
    </xdr:from>
    <xdr:to>
      <xdr:col>4</xdr:col>
      <xdr:colOff>670639</xdr:colOff>
      <xdr:row>4</xdr:row>
      <xdr:rowOff>158750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7A4CCF63-88DD-4FCE-8FB3-430B10DDE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8324" y="24883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CE9297-1D31-46BE-9D92-B12001E8F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6633" y="11073545"/>
          <a:ext cx="1247775" cy="1276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7D084C5-2CC9-4AF2-89B0-39D450C90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133448"/>
          <a:ext cx="1203178" cy="1202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588960</xdr:colOff>
      <xdr:row>1</xdr:row>
      <xdr:rowOff>11907</xdr:rowOff>
    </xdr:from>
    <xdr:to>
      <xdr:col>5</xdr:col>
      <xdr:colOff>214312</xdr:colOff>
      <xdr:row>5</xdr:row>
      <xdr:rowOff>130969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73CA834-0C7D-41C8-975C-E00C72AE8E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90023" y="202407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AA71AB4-AAA7-492F-A0F5-2CAAB9876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39175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5212BF3-3147-43E3-8DE7-A3BB0A2DD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272500"/>
          <a:ext cx="1482726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2130425</xdr:colOff>
      <xdr:row>0</xdr:row>
      <xdr:rowOff>88106</xdr:rowOff>
    </xdr:from>
    <xdr:to>
      <xdr:col>3</xdr:col>
      <xdr:colOff>933047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52CC46A-CE73-4A21-8D5C-C74EB91D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2050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_rels/sheet3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4.xml"/><Relationship Id="rId1" Type="http://schemas.openxmlformats.org/officeDocument/2006/relationships/printerSettings" Target="../printerSettings/printerSettings313.bin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5.xml"/><Relationship Id="rId1" Type="http://schemas.openxmlformats.org/officeDocument/2006/relationships/printerSettings" Target="../printerSettings/printerSettings314.bin"/></Relationships>
</file>

<file path=xl/worksheets/_rels/sheet3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15.bin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16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8.xml"/><Relationship Id="rId1" Type="http://schemas.openxmlformats.org/officeDocument/2006/relationships/printerSettings" Target="../printerSettings/printerSettings317.bin"/></Relationships>
</file>

<file path=xl/worksheets/_rels/sheet3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9.xml"/><Relationship Id="rId1" Type="http://schemas.openxmlformats.org/officeDocument/2006/relationships/printerSettings" Target="../printerSettings/printerSettings318.bin"/></Relationships>
</file>

<file path=xl/worksheets/_rels/sheet3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0.xml"/><Relationship Id="rId1" Type="http://schemas.openxmlformats.org/officeDocument/2006/relationships/printerSettings" Target="../printerSettings/printerSettings319.bin"/></Relationships>
</file>

<file path=xl/worksheets/_rels/sheet3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1.xml"/><Relationship Id="rId1" Type="http://schemas.openxmlformats.org/officeDocument/2006/relationships/printerSettings" Target="../printerSettings/printerSettings320.bin"/></Relationships>
</file>

<file path=xl/worksheets/_rels/sheet3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2.xml"/><Relationship Id="rId1" Type="http://schemas.openxmlformats.org/officeDocument/2006/relationships/printerSettings" Target="../printerSettings/printerSettings321.bin"/></Relationships>
</file>

<file path=xl/worksheets/_rels/sheet3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3.xml"/><Relationship Id="rId1" Type="http://schemas.openxmlformats.org/officeDocument/2006/relationships/printerSettings" Target="../printerSettings/printerSettings322.bin"/></Relationships>
</file>

<file path=xl/worksheets/_rels/sheet3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4.xml"/><Relationship Id="rId1" Type="http://schemas.openxmlformats.org/officeDocument/2006/relationships/printerSettings" Target="../printerSettings/printerSettings323.bin"/></Relationships>
</file>

<file path=xl/worksheets/_rels/sheet3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5.xml"/><Relationship Id="rId1" Type="http://schemas.openxmlformats.org/officeDocument/2006/relationships/printerSettings" Target="../printerSettings/printerSettings324.bin"/></Relationships>
</file>

<file path=xl/worksheets/_rels/sheet3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6.xml"/><Relationship Id="rId1" Type="http://schemas.openxmlformats.org/officeDocument/2006/relationships/printerSettings" Target="../printerSettings/printerSettings325.bin"/></Relationships>
</file>

<file path=xl/worksheets/_rels/sheet3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7.xml"/><Relationship Id="rId1" Type="http://schemas.openxmlformats.org/officeDocument/2006/relationships/printerSettings" Target="../printerSettings/printerSettings326.bin"/></Relationships>
</file>

<file path=xl/worksheets/_rels/sheet3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8.xml"/><Relationship Id="rId1" Type="http://schemas.openxmlformats.org/officeDocument/2006/relationships/printerSettings" Target="../printerSettings/printerSettings327.bin"/></Relationships>
</file>

<file path=xl/worksheets/_rels/sheet3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9.xml"/><Relationship Id="rId1" Type="http://schemas.openxmlformats.org/officeDocument/2006/relationships/printerSettings" Target="../printerSettings/printerSettings328.bin"/></Relationships>
</file>

<file path=xl/worksheets/_rels/sheet3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0.xml"/><Relationship Id="rId1" Type="http://schemas.openxmlformats.org/officeDocument/2006/relationships/printerSettings" Target="../printerSettings/printerSettings329.bin"/></Relationships>
</file>

<file path=xl/worksheets/_rels/sheet3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1.xml"/><Relationship Id="rId1" Type="http://schemas.openxmlformats.org/officeDocument/2006/relationships/printerSettings" Target="../printerSettings/printerSettings330.bin"/></Relationships>
</file>

<file path=xl/worksheets/_rels/sheet3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2.xml"/><Relationship Id="rId1" Type="http://schemas.openxmlformats.org/officeDocument/2006/relationships/printerSettings" Target="../printerSettings/printerSettings331.bin"/></Relationships>
</file>

<file path=xl/worksheets/_rels/sheet3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3.xml"/><Relationship Id="rId1" Type="http://schemas.openxmlformats.org/officeDocument/2006/relationships/printerSettings" Target="../printerSettings/printerSettings332.bin"/></Relationships>
</file>

<file path=xl/worksheets/_rels/sheet3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4.xml"/><Relationship Id="rId1" Type="http://schemas.openxmlformats.org/officeDocument/2006/relationships/printerSettings" Target="../printerSettings/printerSettings333.bin"/></Relationships>
</file>

<file path=xl/worksheets/_rels/sheet3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5.xml"/><Relationship Id="rId1" Type="http://schemas.openxmlformats.org/officeDocument/2006/relationships/printerSettings" Target="../printerSettings/printerSettings33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94" t="s">
        <v>0</v>
      </c>
      <c r="C6" s="1394"/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</row>
    <row r="7" spans="1:16" x14ac:dyDescent="0.25">
      <c r="B7" s="1394" t="s">
        <v>1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5" t="s">
        <v>2</v>
      </c>
      <c r="C8" s="1395"/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94" t="s">
        <v>3</v>
      </c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</row>
    <row r="11" spans="1:16" x14ac:dyDescent="0.25">
      <c r="B11" s="1394" t="s">
        <v>4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3" t="s">
        <v>5</v>
      </c>
      <c r="C12" s="1393"/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</row>
    <row r="14" spans="1:16" x14ac:dyDescent="0.25">
      <c r="A14" s="1397" t="s">
        <v>6</v>
      </c>
      <c r="B14" s="1398" t="s">
        <v>7</v>
      </c>
      <c r="C14" s="1398" t="s">
        <v>8</v>
      </c>
      <c r="D14" s="1398" t="s">
        <v>9</v>
      </c>
      <c r="E14" s="1398" t="s">
        <v>10</v>
      </c>
      <c r="F14" s="1402" t="s">
        <v>11</v>
      </c>
      <c r="G14" s="1398" t="s">
        <v>11</v>
      </c>
      <c r="H14" s="3" t="s">
        <v>12</v>
      </c>
      <c r="I14" s="1401" t="s">
        <v>13</v>
      </c>
      <c r="J14" s="1398" t="s">
        <v>14</v>
      </c>
      <c r="K14" s="1398" t="s">
        <v>15</v>
      </c>
      <c r="L14" s="1398" t="s">
        <v>16</v>
      </c>
      <c r="M14" s="1398" t="s">
        <v>17</v>
      </c>
      <c r="N14" s="1398" t="s">
        <v>18</v>
      </c>
      <c r="O14" s="1398" t="s">
        <v>19</v>
      </c>
      <c r="P14" s="1399" t="s">
        <v>20</v>
      </c>
    </row>
    <row r="15" spans="1:16" x14ac:dyDescent="0.25">
      <c r="A15" s="1397"/>
      <c r="B15" s="1398"/>
      <c r="C15" s="1398"/>
      <c r="D15" s="1398"/>
      <c r="E15" s="1398"/>
      <c r="F15" s="1402"/>
      <c r="G15" s="1398"/>
      <c r="H15" s="4" t="s">
        <v>21</v>
      </c>
      <c r="I15" s="1401"/>
      <c r="J15" s="1398"/>
      <c r="K15" s="1398"/>
      <c r="L15" s="1398"/>
      <c r="M15" s="1398"/>
      <c r="N15" s="1398"/>
      <c r="O15" s="1398"/>
      <c r="P15" s="1399"/>
    </row>
    <row r="17" spans="1:16" x14ac:dyDescent="0.25">
      <c r="A17" s="6">
        <v>1</v>
      </c>
      <c r="B17" s="7" t="s">
        <v>22</v>
      </c>
      <c r="C17" s="7" t="s">
        <v>23</v>
      </c>
      <c r="D17" s="1400" t="s">
        <v>24</v>
      </c>
      <c r="E17" s="1400"/>
      <c r="F17" s="1400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96" t="s">
        <v>27</v>
      </c>
      <c r="E18" s="1396"/>
      <c r="F18" s="1396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96" t="s">
        <v>30</v>
      </c>
      <c r="E19" s="1396" t="s">
        <v>31</v>
      </c>
      <c r="F19" s="1396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96" t="s">
        <v>27</v>
      </c>
      <c r="E20" s="1396" t="s">
        <v>33</v>
      </c>
      <c r="F20" s="1396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96" t="s">
        <v>36</v>
      </c>
      <c r="E21" s="1396" t="s">
        <v>37</v>
      </c>
      <c r="F21" s="1396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96" t="s">
        <v>40</v>
      </c>
      <c r="E22" s="1396" t="s">
        <v>41</v>
      </c>
      <c r="F22" s="1396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96" t="s">
        <v>44</v>
      </c>
      <c r="E23" s="1396" t="s">
        <v>45</v>
      </c>
      <c r="F23" s="1396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96" t="s">
        <v>49</v>
      </c>
      <c r="E24" s="1396" t="s">
        <v>50</v>
      </c>
      <c r="F24" s="1396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96" t="s">
        <v>53</v>
      </c>
      <c r="E25" s="1396" t="s">
        <v>54</v>
      </c>
      <c r="F25" s="1396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96" t="s">
        <v>56</v>
      </c>
      <c r="E26" s="1396" t="s">
        <v>57</v>
      </c>
      <c r="F26" s="1396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96" t="s">
        <v>53</v>
      </c>
      <c r="E27" s="1396" t="s">
        <v>60</v>
      </c>
      <c r="F27" s="1396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96" t="s">
        <v>63</v>
      </c>
      <c r="E28" s="1396" t="s">
        <v>64</v>
      </c>
      <c r="F28" s="1396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96" t="s">
        <v>67</v>
      </c>
      <c r="E29" s="1396" t="s">
        <v>68</v>
      </c>
      <c r="F29" s="1396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96" t="s">
        <v>71</v>
      </c>
      <c r="E30" s="1396" t="s">
        <v>72</v>
      </c>
      <c r="F30" s="1396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96" t="s">
        <v>75</v>
      </c>
      <c r="E31" s="1396" t="s">
        <v>76</v>
      </c>
      <c r="F31" s="1396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96" t="s">
        <v>78</v>
      </c>
      <c r="E32" s="1396" t="s">
        <v>79</v>
      </c>
      <c r="F32" s="1396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396" t="s">
        <v>82</v>
      </c>
      <c r="E33" s="1396" t="s">
        <v>83</v>
      </c>
      <c r="F33" s="1396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96" t="s">
        <v>85</v>
      </c>
      <c r="E34" s="1396" t="s">
        <v>86</v>
      </c>
      <c r="F34" s="1396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96" t="s">
        <v>89</v>
      </c>
      <c r="E35" s="1396" t="s">
        <v>90</v>
      </c>
      <c r="F35" s="1396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96" t="s">
        <v>92</v>
      </c>
      <c r="E36" s="1396" t="s">
        <v>93</v>
      </c>
      <c r="F36" s="1396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96" t="s">
        <v>71</v>
      </c>
      <c r="E37" s="1396" t="s">
        <v>95</v>
      </c>
      <c r="F37" s="1396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96" t="s">
        <v>97</v>
      </c>
      <c r="E38" s="1396" t="s">
        <v>98</v>
      </c>
      <c r="F38" s="1396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96" t="s">
        <v>92</v>
      </c>
      <c r="E39" s="1396" t="s">
        <v>100</v>
      </c>
      <c r="F39" s="1396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96" t="s">
        <v>102</v>
      </c>
      <c r="E40" s="1396" t="s">
        <v>103</v>
      </c>
      <c r="F40" s="1396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96" t="s">
        <v>105</v>
      </c>
      <c r="E41" s="1396" t="s">
        <v>106</v>
      </c>
      <c r="F41" s="1396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96" t="s">
        <v>105</v>
      </c>
      <c r="E42" s="1396" t="s">
        <v>108</v>
      </c>
      <c r="F42" s="1396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96" t="s">
        <v>105</v>
      </c>
      <c r="E43" s="1396" t="s">
        <v>110</v>
      </c>
      <c r="F43" s="1396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96" t="s">
        <v>112</v>
      </c>
      <c r="E44" s="1396" t="s">
        <v>113</v>
      </c>
      <c r="F44" s="1396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96" t="s">
        <v>78</v>
      </c>
      <c r="E45" s="1396" t="s">
        <v>115</v>
      </c>
      <c r="F45" s="1396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396" t="s">
        <v>117</v>
      </c>
      <c r="E46" s="1396" t="s">
        <v>118</v>
      </c>
      <c r="F46" s="1396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96" t="s">
        <v>120</v>
      </c>
      <c r="E47" s="1396" t="s">
        <v>121</v>
      </c>
      <c r="F47" s="1396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96" t="s">
        <v>49</v>
      </c>
      <c r="E48" s="1396" t="s">
        <v>123</v>
      </c>
      <c r="F48" s="1396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96" t="s">
        <v>125</v>
      </c>
      <c r="E49" s="1396" t="s">
        <v>126</v>
      </c>
      <c r="F49" s="1396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96" t="s">
        <v>105</v>
      </c>
      <c r="E50" s="1396" t="s">
        <v>128</v>
      </c>
      <c r="F50" s="1396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96" t="s">
        <v>102</v>
      </c>
      <c r="E51" s="1396" t="s">
        <v>130</v>
      </c>
      <c r="F51" s="1396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96" t="s">
        <v>132</v>
      </c>
      <c r="E52" s="1396" t="s">
        <v>133</v>
      </c>
      <c r="F52" s="1396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96" t="s">
        <v>117</v>
      </c>
      <c r="E53" s="1396" t="s">
        <v>135</v>
      </c>
      <c r="F53" s="1396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96" t="s">
        <v>85</v>
      </c>
      <c r="E54" s="1396" t="s">
        <v>137</v>
      </c>
      <c r="F54" s="1396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96" t="s">
        <v>139</v>
      </c>
      <c r="E55" s="1396" t="s">
        <v>140</v>
      </c>
      <c r="F55" s="1396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96" t="s">
        <v>142</v>
      </c>
      <c r="E56" s="1396" t="s">
        <v>143</v>
      </c>
      <c r="F56" s="1396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396" t="s">
        <v>145</v>
      </c>
      <c r="E57" s="1396" t="s">
        <v>146</v>
      </c>
      <c r="F57" s="1396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396" t="s">
        <v>148</v>
      </c>
      <c r="E58" s="1396" t="s">
        <v>149</v>
      </c>
      <c r="F58" s="1396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96" t="s">
        <v>151</v>
      </c>
      <c r="E59" s="1396" t="s">
        <v>152</v>
      </c>
      <c r="F59" s="1396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96" t="s">
        <v>154</v>
      </c>
      <c r="E60" s="1396" t="s">
        <v>155</v>
      </c>
      <c r="F60" s="1396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396" t="s">
        <v>157</v>
      </c>
      <c r="E61" s="1396" t="s">
        <v>158</v>
      </c>
      <c r="F61" s="1396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96" t="s">
        <v>160</v>
      </c>
      <c r="E62" s="1396" t="s">
        <v>161</v>
      </c>
      <c r="F62" s="1396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96" t="s">
        <v>163</v>
      </c>
      <c r="E63" s="1396" t="s">
        <v>164</v>
      </c>
      <c r="F63" s="1396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96" t="s">
        <v>92</v>
      </c>
      <c r="E65" s="1396" t="s">
        <v>168</v>
      </c>
      <c r="F65" s="1396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96" t="s">
        <v>105</v>
      </c>
      <c r="E66" s="1396" t="s">
        <v>170</v>
      </c>
      <c r="F66" s="1396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96" t="s">
        <v>40</v>
      </c>
      <c r="E67" s="1396" t="s">
        <v>172</v>
      </c>
      <c r="F67" s="1396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96" t="s">
        <v>92</v>
      </c>
      <c r="E70" s="1396" t="s">
        <v>176</v>
      </c>
      <c r="F70" s="1396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96" t="s">
        <v>178</v>
      </c>
      <c r="E71" s="1396" t="s">
        <v>179</v>
      </c>
      <c r="F71" s="1396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96" t="s">
        <v>181</v>
      </c>
      <c r="E72" s="1396" t="s">
        <v>182</v>
      </c>
      <c r="F72" s="1396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96" t="s">
        <v>184</v>
      </c>
      <c r="E73" s="1396" t="s">
        <v>185</v>
      </c>
      <c r="F73" s="1396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96" t="s">
        <v>187</v>
      </c>
      <c r="E74" s="1396" t="s">
        <v>188</v>
      </c>
      <c r="F74" s="1396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396" t="s">
        <v>190</v>
      </c>
      <c r="E75" s="1396" t="s">
        <v>191</v>
      </c>
      <c r="F75" s="1396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403" t="s">
        <v>92</v>
      </c>
      <c r="E76" s="1403" t="s">
        <v>193</v>
      </c>
      <c r="F76" s="1403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406" t="s">
        <v>194</v>
      </c>
      <c r="C77" s="1406"/>
      <c r="D77" s="1406"/>
      <c r="E77" s="1406"/>
      <c r="F77" s="1406"/>
      <c r="G77" s="1406"/>
      <c r="H77" s="1407" t="e">
        <f ca="1">SUM(H17:H77)</f>
        <v>#VALUE!</v>
      </c>
      <c r="I77" s="1408">
        <v>0</v>
      </c>
      <c r="J77" s="1407" t="e">
        <f ca="1">SUM(J17:J77)</f>
        <v>#VALUE!</v>
      </c>
      <c r="K77" s="1407" t="e">
        <f ca="1">SUM(K17:K77)</f>
        <v>#VALUE!</v>
      </c>
      <c r="L77" s="1407" t="e">
        <f ca="1">SUM(L17:L77)</f>
        <v>#VALUE!</v>
      </c>
      <c r="M77" s="1407">
        <v>68224.509999999995</v>
      </c>
      <c r="N77" s="1407">
        <v>42225.96</v>
      </c>
      <c r="O77" s="1407">
        <v>305460.49</v>
      </c>
      <c r="P77" s="1404">
        <v>2020507.01</v>
      </c>
    </row>
    <row r="78" spans="1:16" x14ac:dyDescent="0.25">
      <c r="B78" s="1406"/>
      <c r="C78" s="1406"/>
      <c r="D78" s="1406"/>
      <c r="E78" s="1406"/>
      <c r="F78" s="1406"/>
      <c r="G78" s="1406"/>
      <c r="H78" s="1407"/>
      <c r="I78" s="1408"/>
      <c r="J78" s="1407"/>
      <c r="K78" s="1407"/>
      <c r="L78" s="1407"/>
      <c r="M78" s="1407"/>
      <c r="N78" s="1407"/>
      <c r="O78" s="1407"/>
      <c r="P78" s="1404"/>
    </row>
    <row r="81" spans="2:15" x14ac:dyDescent="0.25">
      <c r="B81" s="24" t="s">
        <v>195</v>
      </c>
      <c r="C81" s="24"/>
      <c r="M81" s="1394" t="s">
        <v>196</v>
      </c>
      <c r="N81" s="1394"/>
      <c r="O81" s="1394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405" t="s">
        <v>198</v>
      </c>
      <c r="N84" s="1405"/>
      <c r="O84" s="1405"/>
    </row>
    <row r="85" spans="2:15" x14ac:dyDescent="0.25">
      <c r="B85" s="24" t="s">
        <v>199</v>
      </c>
      <c r="C85" s="24"/>
      <c r="M85" s="1394" t="s">
        <v>200</v>
      </c>
      <c r="N85" s="1394"/>
      <c r="O85" s="1394"/>
    </row>
    <row r="86" spans="2:15" x14ac:dyDescent="0.25">
      <c r="B86" s="25" t="s">
        <v>201</v>
      </c>
      <c r="C86" s="25"/>
      <c r="M86" s="1405" t="s">
        <v>202</v>
      </c>
      <c r="N86" s="1405"/>
      <c r="O86" s="1405"/>
    </row>
    <row r="89" spans="2:15" x14ac:dyDescent="0.25">
      <c r="B89" s="1394" t="s">
        <v>203</v>
      </c>
      <c r="C89" s="1394"/>
      <c r="D89" s="1394"/>
      <c r="E89" s="1394"/>
      <c r="F89" s="1394"/>
      <c r="G89" s="1394"/>
      <c r="H89" s="1394"/>
      <c r="I89" s="1394"/>
      <c r="J89" s="1394"/>
      <c r="K89" s="1394"/>
      <c r="L89" s="1394"/>
      <c r="M89" s="1394"/>
      <c r="N89" s="1394"/>
      <c r="O89" s="1394"/>
    </row>
    <row r="92" spans="2:15" x14ac:dyDescent="0.25">
      <c r="B92" s="1405" t="s">
        <v>204</v>
      </c>
      <c r="C92" s="1405"/>
      <c r="D92" s="1405"/>
      <c r="E92" s="1405"/>
      <c r="F92" s="1405"/>
      <c r="G92" s="1405"/>
      <c r="H92" s="1405"/>
      <c r="I92" s="1405"/>
      <c r="J92" s="1405"/>
      <c r="K92" s="1405"/>
      <c r="L92" s="1405"/>
      <c r="M92" s="1405"/>
      <c r="N92" s="1405"/>
      <c r="O92" s="1405"/>
    </row>
    <row r="93" spans="2:15" x14ac:dyDescent="0.25">
      <c r="B93" s="1394" t="s">
        <v>205</v>
      </c>
      <c r="C93" s="1394"/>
      <c r="D93" s="1394"/>
      <c r="E93" s="1394"/>
      <c r="F93" s="1394"/>
      <c r="G93" s="1394"/>
      <c r="H93" s="1394"/>
      <c r="I93" s="1394"/>
      <c r="J93" s="1394"/>
      <c r="K93" s="1394"/>
      <c r="L93" s="1394"/>
      <c r="M93" s="1394"/>
      <c r="N93" s="1394"/>
      <c r="O93" s="1394"/>
    </row>
    <row r="94" spans="2:15" x14ac:dyDescent="0.25">
      <c r="B94" s="1405" t="s">
        <v>206</v>
      </c>
      <c r="C94" s="1405"/>
      <c r="D94" s="1405"/>
      <c r="E94" s="1405"/>
      <c r="F94" s="1405"/>
      <c r="G94" s="1405"/>
      <c r="H94" s="1405"/>
      <c r="I94" s="1405"/>
      <c r="J94" s="1405"/>
      <c r="K94" s="1405"/>
      <c r="L94" s="1405"/>
      <c r="M94" s="1405"/>
      <c r="N94" s="1405"/>
      <c r="O94" s="1405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</row>
    <row r="9" spans="1:16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4" t="s">
        <v>207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</row>
    <row r="13" spans="1:16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1398" t="s">
        <v>208</v>
      </c>
      <c r="G15" s="1398" t="s">
        <v>209</v>
      </c>
      <c r="H15" s="3" t="s">
        <v>12</v>
      </c>
      <c r="I15" s="1401" t="s">
        <v>13</v>
      </c>
      <c r="J15" s="1398" t="s">
        <v>14</v>
      </c>
      <c r="K15" s="1398" t="s">
        <v>15</v>
      </c>
      <c r="L15" s="1398" t="s">
        <v>16</v>
      </c>
      <c r="M15" s="1398" t="s">
        <v>17</v>
      </c>
      <c r="N15" s="1398" t="s">
        <v>18</v>
      </c>
      <c r="O15" s="1398" t="s">
        <v>19</v>
      </c>
      <c r="P15" s="1399" t="s">
        <v>20</v>
      </c>
    </row>
    <row r="16" spans="1:16" x14ac:dyDescent="0.25">
      <c r="A16" s="1397"/>
      <c r="B16" s="1398"/>
      <c r="C16" s="1398"/>
      <c r="D16" s="1398"/>
      <c r="E16" s="1402"/>
      <c r="F16" s="1398"/>
      <c r="G16" s="1398"/>
      <c r="H16" s="4" t="s">
        <v>21</v>
      </c>
      <c r="I16" s="1401"/>
      <c r="J16" s="1398"/>
      <c r="K16" s="1398"/>
      <c r="L16" s="1398"/>
      <c r="M16" s="1398"/>
      <c r="N16" s="1398"/>
      <c r="O16" s="1398"/>
      <c r="P16" s="1399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406" t="s">
        <v>194</v>
      </c>
      <c r="C29" s="1406"/>
      <c r="D29" s="1406"/>
      <c r="E29" s="1406"/>
      <c r="F29" s="1406"/>
      <c r="G29" s="1406"/>
      <c r="H29" s="1407">
        <f t="shared" ref="H29:P29" si="0">SUM(H18:H28)</f>
        <v>259500</v>
      </c>
      <c r="I29" s="1408">
        <f t="shared" si="0"/>
        <v>0</v>
      </c>
      <c r="J29" s="1407">
        <f t="shared" si="0"/>
        <v>259500</v>
      </c>
      <c r="K29" s="1407">
        <f t="shared" si="0"/>
        <v>7447.6600000000008</v>
      </c>
      <c r="L29" s="1408">
        <f t="shared" si="0"/>
        <v>442.65</v>
      </c>
      <c r="M29" s="1407">
        <f t="shared" si="0"/>
        <v>7888.8</v>
      </c>
      <c r="N29" s="1407">
        <f t="shared" si="0"/>
        <v>2845</v>
      </c>
      <c r="O29" s="1407">
        <f t="shared" si="0"/>
        <v>18624.11</v>
      </c>
      <c r="P29" s="1404">
        <f t="shared" si="0"/>
        <v>240875.89</v>
      </c>
    </row>
    <row r="30" spans="1:16" x14ac:dyDescent="0.25">
      <c r="B30" s="1406"/>
      <c r="C30" s="1406"/>
      <c r="D30" s="1406"/>
      <c r="E30" s="1406"/>
      <c r="F30" s="1406"/>
      <c r="G30" s="1406"/>
      <c r="H30" s="1407"/>
      <c r="I30" s="1408"/>
      <c r="J30" s="1407"/>
      <c r="K30" s="1407"/>
      <c r="L30" s="1408"/>
      <c r="M30" s="1407"/>
      <c r="N30" s="1407"/>
      <c r="O30" s="1407"/>
      <c r="P30" s="1404"/>
    </row>
    <row r="33" spans="2:15" x14ac:dyDescent="0.25">
      <c r="B33" s="24" t="s">
        <v>195</v>
      </c>
      <c r="C33" s="24"/>
      <c r="M33" s="1394" t="s">
        <v>196</v>
      </c>
      <c r="N33" s="1394"/>
      <c r="O33" s="1394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394" t="s">
        <v>200</v>
      </c>
      <c r="N37" s="1394"/>
      <c r="O37" s="1394"/>
    </row>
    <row r="38" spans="2:15" x14ac:dyDescent="0.25">
      <c r="B38" s="25" t="s">
        <v>201</v>
      </c>
      <c r="C38" s="25"/>
      <c r="M38" s="1405" t="s">
        <v>202</v>
      </c>
      <c r="N38" s="1405"/>
      <c r="O38" s="1405"/>
    </row>
    <row r="41" spans="2:15" x14ac:dyDescent="0.25">
      <c r="B41" s="1394" t="s">
        <v>203</v>
      </c>
      <c r="C41" s="1394"/>
      <c r="D41" s="1394"/>
      <c r="E41" s="1394"/>
      <c r="F41" s="1394"/>
      <c r="G41" s="1394"/>
      <c r="H41" s="1394"/>
      <c r="I41" s="1394"/>
      <c r="J41" s="1394"/>
      <c r="K41" s="1394"/>
      <c r="L41" s="1394"/>
      <c r="M41" s="1394"/>
      <c r="N41" s="1394"/>
      <c r="O41" s="1394"/>
    </row>
    <row r="44" spans="2:15" x14ac:dyDescent="0.25">
      <c r="B44" s="1405" t="s">
        <v>204</v>
      </c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</row>
    <row r="45" spans="2:15" x14ac:dyDescent="0.25">
      <c r="B45" s="1394" t="s">
        <v>205</v>
      </c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</row>
    <row r="46" spans="2:15" x14ac:dyDescent="0.25">
      <c r="B46" s="1405" t="s">
        <v>206</v>
      </c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  <c r="O46" s="1405"/>
    </row>
  </sheetData>
  <sheetProtection selectLockedCells="1" selectUnlockedCells="1"/>
  <mergeCells count="38"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233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406" t="s">
        <v>194</v>
      </c>
      <c r="C20" s="1406"/>
      <c r="D20" s="1406"/>
      <c r="E20" s="1406"/>
      <c r="F20" s="1407">
        <v>35000</v>
      </c>
      <c r="G20" s="1408">
        <v>0</v>
      </c>
      <c r="H20" s="1407">
        <v>35000</v>
      </c>
      <c r="I20" s="1408">
        <v>0</v>
      </c>
      <c r="J20" s="1408">
        <v>0</v>
      </c>
      <c r="K20" s="1408">
        <v>0</v>
      </c>
      <c r="L20" s="1408">
        <v>0</v>
      </c>
      <c r="M20" s="1408">
        <v>0</v>
      </c>
      <c r="N20" s="1404">
        <v>35000</v>
      </c>
    </row>
    <row r="21" spans="1:14" x14ac:dyDescent="0.25">
      <c r="B21" s="1406"/>
      <c r="C21" s="1406"/>
      <c r="D21" s="1406"/>
      <c r="E21" s="1406"/>
      <c r="F21" s="1407"/>
      <c r="G21" s="1408"/>
      <c r="H21" s="1407"/>
      <c r="I21" s="1408"/>
      <c r="J21" s="1408"/>
      <c r="K21" s="1408"/>
      <c r="L21" s="1408"/>
      <c r="M21" s="1408"/>
      <c r="N21" s="1404"/>
    </row>
    <row r="24" spans="1:14" x14ac:dyDescent="0.25">
      <c r="B24" s="1394" t="s">
        <v>195</v>
      </c>
      <c r="C24" s="1394"/>
      <c r="L24" s="1394" t="s">
        <v>196</v>
      </c>
      <c r="M24" s="1394"/>
      <c r="N24" s="1394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394" t="s">
        <v>199</v>
      </c>
      <c r="C28" s="1394"/>
      <c r="L28" s="1394" t="s">
        <v>200</v>
      </c>
      <c r="M28" s="1394"/>
      <c r="N28" s="1394"/>
    </row>
    <row r="29" spans="1:14" x14ac:dyDescent="0.25">
      <c r="B29" s="1405" t="s">
        <v>201</v>
      </c>
      <c r="C29" s="1405"/>
      <c r="L29" s="1405" t="s">
        <v>202</v>
      </c>
      <c r="M29" s="1405"/>
      <c r="N29" s="1405"/>
    </row>
    <row r="31" spans="1:14" x14ac:dyDescent="0.25">
      <c r="A31" s="1394" t="s">
        <v>203</v>
      </c>
      <c r="B31" s="1394"/>
      <c r="C31" s="1394"/>
      <c r="D31" s="1394"/>
      <c r="E31" s="1394"/>
      <c r="F31" s="1394"/>
      <c r="G31" s="1394"/>
      <c r="H31" s="1394"/>
      <c r="I31" s="1394"/>
      <c r="J31" s="1394"/>
      <c r="K31" s="1394"/>
      <c r="L31" s="1394"/>
      <c r="M31" s="1394"/>
      <c r="N31" s="1394"/>
    </row>
    <row r="34" spans="1:14" x14ac:dyDescent="0.25">
      <c r="A34" s="1405" t="s">
        <v>204</v>
      </c>
      <c r="B34" s="1405"/>
      <c r="C34" s="1405"/>
      <c r="D34" s="1405"/>
      <c r="E34" s="1405"/>
      <c r="F34" s="1405"/>
      <c r="G34" s="1405"/>
      <c r="H34" s="1405"/>
      <c r="I34" s="1405"/>
      <c r="J34" s="1405"/>
      <c r="K34" s="1405"/>
      <c r="L34" s="1405"/>
      <c r="M34" s="1405"/>
      <c r="N34" s="1405"/>
    </row>
    <row r="35" spans="1:14" x14ac:dyDescent="0.25">
      <c r="A35" s="1394" t="s">
        <v>205</v>
      </c>
      <c r="B35" s="1394"/>
      <c r="C35" s="1394"/>
      <c r="D35" s="1394"/>
      <c r="E35" s="1394"/>
      <c r="F35" s="1394"/>
      <c r="G35" s="1394"/>
      <c r="H35" s="1394"/>
      <c r="I35" s="1394"/>
      <c r="J35" s="1394"/>
      <c r="K35" s="1394"/>
      <c r="L35" s="1394"/>
      <c r="M35" s="1394"/>
      <c r="N35" s="1394"/>
    </row>
    <row r="36" spans="1:14" x14ac:dyDescent="0.25">
      <c r="A36" s="1405" t="s">
        <v>206</v>
      </c>
      <c r="B36" s="1405"/>
      <c r="C36" s="1405"/>
      <c r="D36" s="1405"/>
      <c r="E36" s="1405"/>
      <c r="F36" s="1405"/>
      <c r="G36" s="1405"/>
      <c r="H36" s="1405"/>
      <c r="I36" s="1405"/>
      <c r="J36" s="1405"/>
      <c r="K36" s="1405"/>
      <c r="L36" s="1405"/>
      <c r="M36" s="1405"/>
      <c r="N36" s="1405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94" t="s">
        <v>0</v>
      </c>
      <c r="C6" s="1394"/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</row>
    <row r="7" spans="1:16" x14ac:dyDescent="0.25">
      <c r="B7" s="1394" t="s">
        <v>1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5" t="s">
        <v>2</v>
      </c>
      <c r="C8" s="1395"/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94" t="s">
        <v>3</v>
      </c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</row>
    <row r="11" spans="1:16" x14ac:dyDescent="0.25">
      <c r="B11" s="1394" t="s">
        <v>239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3" t="s">
        <v>5</v>
      </c>
      <c r="C12" s="1393"/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</row>
    <row r="14" spans="1:16" x14ac:dyDescent="0.25">
      <c r="A14" s="1397" t="s">
        <v>6</v>
      </c>
      <c r="B14" s="1398" t="s">
        <v>7</v>
      </c>
      <c r="C14" s="1398" t="s">
        <v>8</v>
      </c>
      <c r="D14" s="1398" t="s">
        <v>9</v>
      </c>
      <c r="E14" s="1398" t="s">
        <v>10</v>
      </c>
      <c r="F14" s="1402" t="s">
        <v>11</v>
      </c>
      <c r="G14" s="1398" t="s">
        <v>11</v>
      </c>
      <c r="H14" s="3" t="s">
        <v>12</v>
      </c>
      <c r="I14" s="1401" t="s">
        <v>13</v>
      </c>
      <c r="J14" s="1398" t="s">
        <v>14</v>
      </c>
      <c r="K14" s="1398" t="s">
        <v>15</v>
      </c>
      <c r="L14" s="1398" t="s">
        <v>16</v>
      </c>
      <c r="M14" s="1398" t="s">
        <v>17</v>
      </c>
      <c r="N14" s="1398" t="s">
        <v>18</v>
      </c>
      <c r="O14" s="1398" t="s">
        <v>19</v>
      </c>
      <c r="P14" s="1399" t="s">
        <v>20</v>
      </c>
    </row>
    <row r="15" spans="1:16" x14ac:dyDescent="0.25">
      <c r="A15" s="1397"/>
      <c r="B15" s="1398"/>
      <c r="C15" s="1398"/>
      <c r="D15" s="1398"/>
      <c r="E15" s="1398"/>
      <c r="F15" s="1402"/>
      <c r="G15" s="1398"/>
      <c r="H15" s="4" t="s">
        <v>21</v>
      </c>
      <c r="I15" s="1401"/>
      <c r="J15" s="1398"/>
      <c r="K15" s="1398"/>
      <c r="L15" s="1398"/>
      <c r="M15" s="1398"/>
      <c r="N15" s="1398"/>
      <c r="O15" s="1398"/>
      <c r="P15" s="1399"/>
    </row>
    <row r="17" spans="1:16" x14ac:dyDescent="0.25">
      <c r="A17" s="6">
        <v>1</v>
      </c>
      <c r="B17" s="7" t="s">
        <v>22</v>
      </c>
      <c r="C17" s="7" t="s">
        <v>23</v>
      </c>
      <c r="D17" s="1400" t="s">
        <v>24</v>
      </c>
      <c r="E17" s="1400"/>
      <c r="F17" s="1400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96" t="s">
        <v>27</v>
      </c>
      <c r="E18" s="1396"/>
      <c r="F18" s="1396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96" t="s">
        <v>30</v>
      </c>
      <c r="E19" s="1396" t="s">
        <v>31</v>
      </c>
      <c r="F19" s="1396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96" t="s">
        <v>27</v>
      </c>
      <c r="E20" s="1396" t="s">
        <v>33</v>
      </c>
      <c r="F20" s="1396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96" t="s">
        <v>36</v>
      </c>
      <c r="E21" s="1396" t="s">
        <v>37</v>
      </c>
      <c r="F21" s="1396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96" t="s">
        <v>40</v>
      </c>
      <c r="E22" s="1396" t="s">
        <v>41</v>
      </c>
      <c r="F22" s="1396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96" t="s">
        <v>44</v>
      </c>
      <c r="E23" s="1396" t="s">
        <v>45</v>
      </c>
      <c r="F23" s="1396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96" t="s">
        <v>49</v>
      </c>
      <c r="E24" s="1396" t="s">
        <v>50</v>
      </c>
      <c r="F24" s="1396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96" t="s">
        <v>53</v>
      </c>
      <c r="E25" s="1396" t="s">
        <v>54</v>
      </c>
      <c r="F25" s="1396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96" t="s">
        <v>56</v>
      </c>
      <c r="E26" s="1396" t="s">
        <v>57</v>
      </c>
      <c r="F26" s="1396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96" t="s">
        <v>53</v>
      </c>
      <c r="E27" s="1396" t="s">
        <v>60</v>
      </c>
      <c r="F27" s="1396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96" t="s">
        <v>63</v>
      </c>
      <c r="E28" s="1396" t="s">
        <v>64</v>
      </c>
      <c r="F28" s="1396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96" t="s">
        <v>67</v>
      </c>
      <c r="E29" s="1396" t="s">
        <v>68</v>
      </c>
      <c r="F29" s="1396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96" t="s">
        <v>71</v>
      </c>
      <c r="E30" s="1396" t="s">
        <v>72</v>
      </c>
      <c r="F30" s="1396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96" t="s">
        <v>75</v>
      </c>
      <c r="E31" s="1396" t="s">
        <v>76</v>
      </c>
      <c r="F31" s="1396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96" t="s">
        <v>78</v>
      </c>
      <c r="E32" s="1396" t="s">
        <v>79</v>
      </c>
      <c r="F32" s="1396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396" t="s">
        <v>82</v>
      </c>
      <c r="E33" s="1396" t="s">
        <v>83</v>
      </c>
      <c r="F33" s="1396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96" t="s">
        <v>85</v>
      </c>
      <c r="E34" s="1396" t="s">
        <v>86</v>
      </c>
      <c r="F34" s="1396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96" t="s">
        <v>89</v>
      </c>
      <c r="E35" s="1396" t="s">
        <v>90</v>
      </c>
      <c r="F35" s="1396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96" t="s">
        <v>92</v>
      </c>
      <c r="E36" s="1396" t="s">
        <v>93</v>
      </c>
      <c r="F36" s="1396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96" t="s">
        <v>71</v>
      </c>
      <c r="E37" s="1396" t="s">
        <v>95</v>
      </c>
      <c r="F37" s="1396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96" t="s">
        <v>97</v>
      </c>
      <c r="E38" s="1396" t="s">
        <v>98</v>
      </c>
      <c r="F38" s="1396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96" t="s">
        <v>92</v>
      </c>
      <c r="E39" s="1396" t="s">
        <v>100</v>
      </c>
      <c r="F39" s="1396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96" t="s">
        <v>102</v>
      </c>
      <c r="E40" s="1396" t="s">
        <v>103</v>
      </c>
      <c r="F40" s="1396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96" t="s">
        <v>105</v>
      </c>
      <c r="E41" s="1396" t="s">
        <v>106</v>
      </c>
      <c r="F41" s="1396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96" t="s">
        <v>105</v>
      </c>
      <c r="E42" s="1396" t="s">
        <v>108</v>
      </c>
      <c r="F42" s="1396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96" t="s">
        <v>105</v>
      </c>
      <c r="E43" s="1396" t="s">
        <v>110</v>
      </c>
      <c r="F43" s="1396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96" t="s">
        <v>112</v>
      </c>
      <c r="E44" s="1396" t="s">
        <v>113</v>
      </c>
      <c r="F44" s="1396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96" t="s">
        <v>78</v>
      </c>
      <c r="E45" s="1396" t="s">
        <v>115</v>
      </c>
      <c r="F45" s="1396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396" t="s">
        <v>117</v>
      </c>
      <c r="E46" s="1396" t="s">
        <v>118</v>
      </c>
      <c r="F46" s="1396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96" t="s">
        <v>120</v>
      </c>
      <c r="E47" s="1396" t="s">
        <v>121</v>
      </c>
      <c r="F47" s="1396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96" t="s">
        <v>49</v>
      </c>
      <c r="E48" s="1396" t="s">
        <v>123</v>
      </c>
      <c r="F48" s="1396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96" t="s">
        <v>125</v>
      </c>
      <c r="E49" s="1396" t="s">
        <v>126</v>
      </c>
      <c r="F49" s="1396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96" t="s">
        <v>105</v>
      </c>
      <c r="E50" s="1396" t="s">
        <v>128</v>
      </c>
      <c r="F50" s="1396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96" t="s">
        <v>102</v>
      </c>
      <c r="E51" s="1396" t="s">
        <v>130</v>
      </c>
      <c r="F51" s="1396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96" t="s">
        <v>132</v>
      </c>
      <c r="E52" s="1396" t="s">
        <v>133</v>
      </c>
      <c r="F52" s="1396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96" t="s">
        <v>117</v>
      </c>
      <c r="E53" s="1396" t="s">
        <v>135</v>
      </c>
      <c r="F53" s="1396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96" t="s">
        <v>85</v>
      </c>
      <c r="E54" s="1396" t="s">
        <v>137</v>
      </c>
      <c r="F54" s="1396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96" t="s">
        <v>139</v>
      </c>
      <c r="E55" s="1396" t="s">
        <v>140</v>
      </c>
      <c r="F55" s="1396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96" t="s">
        <v>142</v>
      </c>
      <c r="E56" s="1396" t="s">
        <v>143</v>
      </c>
      <c r="F56" s="1396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396" t="s">
        <v>145</v>
      </c>
      <c r="E57" s="1396" t="s">
        <v>146</v>
      </c>
      <c r="F57" s="1396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396" t="s">
        <v>148</v>
      </c>
      <c r="E58" s="1396" t="s">
        <v>149</v>
      </c>
      <c r="F58" s="1396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96" t="s">
        <v>151</v>
      </c>
      <c r="E59" s="1396" t="s">
        <v>152</v>
      </c>
      <c r="F59" s="1396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96" t="s">
        <v>154</v>
      </c>
      <c r="E60" s="1396" t="s">
        <v>155</v>
      </c>
      <c r="F60" s="1396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396" t="s">
        <v>157</v>
      </c>
      <c r="E61" s="1396" t="s">
        <v>158</v>
      </c>
      <c r="F61" s="1396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96" t="s">
        <v>160</v>
      </c>
      <c r="E62" s="1396" t="s">
        <v>161</v>
      </c>
      <c r="F62" s="1396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96" t="s">
        <v>163</v>
      </c>
      <c r="E63" s="1396" t="s">
        <v>164</v>
      </c>
      <c r="F63" s="1396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96" t="s">
        <v>92</v>
      </c>
      <c r="E65" s="1396" t="s">
        <v>168</v>
      </c>
      <c r="F65" s="1396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96" t="s">
        <v>105</v>
      </c>
      <c r="E66" s="1396" t="s">
        <v>170</v>
      </c>
      <c r="F66" s="1396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96" t="s">
        <v>40</v>
      </c>
      <c r="E67" s="1396" t="s">
        <v>172</v>
      </c>
      <c r="F67" s="1396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96" t="s">
        <v>92</v>
      </c>
      <c r="E70" s="1396" t="s">
        <v>176</v>
      </c>
      <c r="F70" s="1396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96" t="s">
        <v>178</v>
      </c>
      <c r="E71" s="1396" t="s">
        <v>179</v>
      </c>
      <c r="F71" s="1396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96" t="s">
        <v>181</v>
      </c>
      <c r="E72" s="1396" t="s">
        <v>182</v>
      </c>
      <c r="F72" s="1396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96" t="s">
        <v>184</v>
      </c>
      <c r="E73" s="1396" t="s">
        <v>185</v>
      </c>
      <c r="F73" s="1396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96" t="s">
        <v>187</v>
      </c>
      <c r="E74" s="1396" t="s">
        <v>188</v>
      </c>
      <c r="F74" s="1396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396" t="s">
        <v>190</v>
      </c>
      <c r="E75" s="1396" t="s">
        <v>191</v>
      </c>
      <c r="F75" s="1396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403" t="s">
        <v>92</v>
      </c>
      <c r="E76" s="1403" t="s">
        <v>193</v>
      </c>
      <c r="F76" s="1403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406" t="s">
        <v>194</v>
      </c>
      <c r="C77" s="1406"/>
      <c r="D77" s="1406"/>
      <c r="E77" s="1406"/>
      <c r="F77" s="1406"/>
      <c r="G77" s="1406"/>
      <c r="H77" s="1407" t="e">
        <f ca="1">SUM(H17:H77)</f>
        <v>#VALUE!</v>
      </c>
      <c r="I77" s="1408">
        <v>0</v>
      </c>
      <c r="J77" s="1407" t="e">
        <f ca="1">SUM(J17:J77)</f>
        <v>#VALUE!</v>
      </c>
      <c r="K77" s="1407" t="e">
        <f ca="1">SUM(K17:K77)</f>
        <v>#VALUE!</v>
      </c>
      <c r="L77" s="1407" t="e">
        <f ca="1">SUM(L17:L77)</f>
        <v>#VALUE!</v>
      </c>
      <c r="M77" s="1407">
        <v>68224.509999999995</v>
      </c>
      <c r="N77" s="1407">
        <v>42225.96</v>
      </c>
      <c r="O77" s="1407">
        <v>305460.49</v>
      </c>
      <c r="P77" s="1404">
        <v>2020507.01</v>
      </c>
    </row>
    <row r="78" spans="1:16" x14ac:dyDescent="0.25">
      <c r="B78" s="1406"/>
      <c r="C78" s="1406"/>
      <c r="D78" s="1406"/>
      <c r="E78" s="1406"/>
      <c r="F78" s="1406"/>
      <c r="G78" s="1406"/>
      <c r="H78" s="1407"/>
      <c r="I78" s="1408"/>
      <c r="J78" s="1407"/>
      <c r="K78" s="1407"/>
      <c r="L78" s="1407"/>
      <c r="M78" s="1407"/>
      <c r="N78" s="1407"/>
      <c r="O78" s="1407"/>
      <c r="P78" s="1404"/>
    </row>
    <row r="81" spans="2:15" x14ac:dyDescent="0.25">
      <c r="B81" s="24" t="s">
        <v>195</v>
      </c>
      <c r="C81" s="24"/>
      <c r="M81" s="1394" t="s">
        <v>196</v>
      </c>
      <c r="N81" s="1394"/>
      <c r="O81" s="1394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405" t="s">
        <v>198</v>
      </c>
      <c r="N84" s="1405"/>
      <c r="O84" s="1405"/>
    </row>
    <row r="85" spans="2:15" x14ac:dyDescent="0.25">
      <c r="B85" s="24" t="s">
        <v>199</v>
      </c>
      <c r="C85" s="24"/>
      <c r="M85" s="1394" t="s">
        <v>200</v>
      </c>
      <c r="N85" s="1394"/>
      <c r="O85" s="1394"/>
    </row>
    <row r="86" spans="2:15" x14ac:dyDescent="0.25">
      <c r="B86" s="25" t="s">
        <v>201</v>
      </c>
      <c r="C86" s="25"/>
      <c r="M86" s="1405" t="s">
        <v>202</v>
      </c>
      <c r="N86" s="1405"/>
      <c r="O86" s="1405"/>
    </row>
    <row r="89" spans="2:15" x14ac:dyDescent="0.25">
      <c r="B89" s="1394" t="s">
        <v>203</v>
      </c>
      <c r="C89" s="1394"/>
      <c r="D89" s="1394"/>
      <c r="E89" s="1394"/>
      <c r="F89" s="1394"/>
      <c r="G89" s="1394"/>
      <c r="H89" s="1394"/>
      <c r="I89" s="1394"/>
      <c r="J89" s="1394"/>
      <c r="K89" s="1394"/>
      <c r="L89" s="1394"/>
      <c r="M89" s="1394"/>
      <c r="N89" s="1394"/>
      <c r="O89" s="1394"/>
    </row>
    <row r="92" spans="2:15" x14ac:dyDescent="0.25">
      <c r="B92" s="1405" t="s">
        <v>204</v>
      </c>
      <c r="C92" s="1405"/>
      <c r="D92" s="1405"/>
      <c r="E92" s="1405"/>
      <c r="F92" s="1405"/>
      <c r="G92" s="1405"/>
      <c r="H92" s="1405"/>
      <c r="I92" s="1405"/>
      <c r="J92" s="1405"/>
      <c r="K92" s="1405"/>
      <c r="L92" s="1405"/>
      <c r="M92" s="1405"/>
      <c r="N92" s="1405"/>
      <c r="O92" s="1405"/>
    </row>
    <row r="93" spans="2:15" x14ac:dyDescent="0.25">
      <c r="B93" s="1394" t="s">
        <v>205</v>
      </c>
      <c r="C93" s="1394"/>
      <c r="D93" s="1394"/>
      <c r="E93" s="1394"/>
      <c r="F93" s="1394"/>
      <c r="G93" s="1394"/>
      <c r="H93" s="1394"/>
      <c r="I93" s="1394"/>
      <c r="J93" s="1394"/>
      <c r="K93" s="1394"/>
      <c r="L93" s="1394"/>
      <c r="M93" s="1394"/>
      <c r="N93" s="1394"/>
      <c r="O93" s="1394"/>
    </row>
    <row r="94" spans="2:15" x14ac:dyDescent="0.25">
      <c r="B94" s="1405" t="s">
        <v>206</v>
      </c>
      <c r="C94" s="1405"/>
      <c r="D94" s="1405"/>
      <c r="E94" s="1405"/>
      <c r="F94" s="1405"/>
      <c r="G94" s="1405"/>
      <c r="H94" s="1405"/>
      <c r="I94" s="1405"/>
      <c r="J94" s="1405"/>
      <c r="K94" s="1405"/>
      <c r="L94" s="1405"/>
      <c r="M94" s="1405"/>
      <c r="N94" s="1405"/>
      <c r="O94" s="1405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</row>
    <row r="9" spans="1:16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4" t="s">
        <v>240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</row>
    <row r="13" spans="1:16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1398" t="s">
        <v>208</v>
      </c>
      <c r="G15" s="1398" t="s">
        <v>209</v>
      </c>
      <c r="H15" s="3" t="s">
        <v>12</v>
      </c>
      <c r="I15" s="1401" t="s">
        <v>13</v>
      </c>
      <c r="J15" s="1398" t="s">
        <v>14</v>
      </c>
      <c r="K15" s="1398" t="s">
        <v>15</v>
      </c>
      <c r="L15" s="1398" t="s">
        <v>16</v>
      </c>
      <c r="M15" s="1398" t="s">
        <v>17</v>
      </c>
      <c r="N15" s="1398" t="s">
        <v>18</v>
      </c>
      <c r="O15" s="1398" t="s">
        <v>19</v>
      </c>
      <c r="P15" s="1399" t="s">
        <v>20</v>
      </c>
    </row>
    <row r="16" spans="1:16" x14ac:dyDescent="0.25">
      <c r="A16" s="1397"/>
      <c r="B16" s="1398"/>
      <c r="C16" s="1398"/>
      <c r="D16" s="1398"/>
      <c r="E16" s="1402"/>
      <c r="F16" s="1398"/>
      <c r="G16" s="1398"/>
      <c r="H16" s="4" t="s">
        <v>21</v>
      </c>
      <c r="I16" s="1401"/>
      <c r="J16" s="1398"/>
      <c r="K16" s="1398"/>
      <c r="L16" s="1398"/>
      <c r="M16" s="1398"/>
      <c r="N16" s="1398"/>
      <c r="O16" s="1398"/>
      <c r="P16" s="1399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406" t="s">
        <v>194</v>
      </c>
      <c r="C32" s="1406"/>
      <c r="D32" s="1406"/>
      <c r="E32" s="1406"/>
      <c r="F32" s="1406"/>
      <c r="G32" s="1406"/>
      <c r="H32" s="1407">
        <f t="shared" ref="H32:P32" si="0">SUM(H18:H31)</f>
        <v>411000</v>
      </c>
      <c r="I32" s="1408">
        <f t="shared" si="0"/>
        <v>0</v>
      </c>
      <c r="J32" s="1407">
        <f t="shared" si="0"/>
        <v>411000</v>
      </c>
      <c r="K32" s="1407">
        <f t="shared" si="0"/>
        <v>11795.71</v>
      </c>
      <c r="L32" s="1408">
        <f t="shared" si="0"/>
        <v>7416.01</v>
      </c>
      <c r="M32" s="1407">
        <f t="shared" si="0"/>
        <v>12494.4</v>
      </c>
      <c r="N32" s="1407">
        <f t="shared" si="0"/>
        <v>2920</v>
      </c>
      <c r="O32" s="1407">
        <f t="shared" si="0"/>
        <v>34626.119999999995</v>
      </c>
      <c r="P32" s="1404">
        <f t="shared" si="0"/>
        <v>376373.88</v>
      </c>
    </row>
    <row r="33" spans="2:16" x14ac:dyDescent="0.25">
      <c r="B33" s="1406"/>
      <c r="C33" s="1406"/>
      <c r="D33" s="1406"/>
      <c r="E33" s="1406"/>
      <c r="F33" s="1406"/>
      <c r="G33" s="1406"/>
      <c r="H33" s="1407"/>
      <c r="I33" s="1408"/>
      <c r="J33" s="1407"/>
      <c r="K33" s="1407"/>
      <c r="L33" s="1408"/>
      <c r="M33" s="1407"/>
      <c r="N33" s="1407"/>
      <c r="O33" s="1407"/>
      <c r="P33" s="1404"/>
    </row>
    <row r="36" spans="2:16" x14ac:dyDescent="0.25">
      <c r="B36" s="24" t="s">
        <v>195</v>
      </c>
      <c r="C36" s="24"/>
      <c r="M36" s="1394" t="s">
        <v>196</v>
      </c>
      <c r="N36" s="1394"/>
      <c r="O36" s="1394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394" t="s">
        <v>200</v>
      </c>
      <c r="N40" s="1394"/>
      <c r="O40" s="1394"/>
    </row>
    <row r="41" spans="2:16" x14ac:dyDescent="0.25">
      <c r="B41" s="25" t="s">
        <v>201</v>
      </c>
      <c r="C41" s="25"/>
      <c r="M41" s="1405" t="s">
        <v>202</v>
      </c>
      <c r="N41" s="1405"/>
      <c r="O41" s="1405"/>
    </row>
    <row r="44" spans="2:16" x14ac:dyDescent="0.25">
      <c r="B44" s="1394" t="s">
        <v>203</v>
      </c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  <c r="O44" s="1394"/>
    </row>
    <row r="47" spans="2:16" x14ac:dyDescent="0.25">
      <c r="B47" s="1405" t="s">
        <v>204</v>
      </c>
      <c r="C47" s="1405"/>
      <c r="D47" s="1405"/>
      <c r="E47" s="1405"/>
      <c r="F47" s="1405"/>
      <c r="G47" s="1405"/>
      <c r="H47" s="1405"/>
      <c r="I47" s="1405"/>
      <c r="J47" s="1405"/>
      <c r="K47" s="1405"/>
      <c r="L47" s="1405"/>
      <c r="M47" s="1405"/>
      <c r="N47" s="1405"/>
      <c r="O47" s="1405"/>
    </row>
    <row r="48" spans="2:16" x14ac:dyDescent="0.25">
      <c r="B48" s="1394" t="s">
        <v>205</v>
      </c>
      <c r="C48" s="1394"/>
      <c r="D48" s="1394"/>
      <c r="E48" s="1394"/>
      <c r="F48" s="1394"/>
      <c r="G48" s="1394"/>
      <c r="H48" s="1394"/>
      <c r="I48" s="1394"/>
      <c r="J48" s="1394"/>
      <c r="K48" s="1394"/>
      <c r="L48" s="1394"/>
      <c r="M48" s="1394"/>
      <c r="N48" s="1394"/>
      <c r="O48" s="1394"/>
    </row>
    <row r="49" spans="2:15" x14ac:dyDescent="0.25">
      <c r="B49" s="1405" t="s">
        <v>206</v>
      </c>
      <c r="C49" s="1405"/>
      <c r="D49" s="1405"/>
      <c r="E49" s="1405"/>
      <c r="F49" s="1405"/>
      <c r="G49" s="1405"/>
      <c r="H49" s="1405"/>
      <c r="I49" s="1405"/>
      <c r="J49" s="1405"/>
      <c r="K49" s="1405"/>
      <c r="L49" s="1405"/>
      <c r="M49" s="1405"/>
      <c r="N49" s="1405"/>
      <c r="O49" s="1405"/>
    </row>
  </sheetData>
  <sheetProtection selectLockedCells="1" selectUnlockedCells="1"/>
  <mergeCells count="38"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246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406" t="s">
        <v>194</v>
      </c>
      <c r="C20" s="1406"/>
      <c r="D20" s="1406"/>
      <c r="E20" s="1406"/>
      <c r="F20" s="1407">
        <v>35000</v>
      </c>
      <c r="G20" s="1408">
        <v>0</v>
      </c>
      <c r="H20" s="1407">
        <v>35000</v>
      </c>
      <c r="I20" s="1408">
        <v>0</v>
      </c>
      <c r="J20" s="1408">
        <v>0</v>
      </c>
      <c r="K20" s="1408">
        <v>0</v>
      </c>
      <c r="L20" s="1408">
        <v>0</v>
      </c>
      <c r="M20" s="1408">
        <v>0</v>
      </c>
      <c r="N20" s="1404">
        <v>35000</v>
      </c>
    </row>
    <row r="21" spans="1:14" x14ac:dyDescent="0.25">
      <c r="B21" s="1406"/>
      <c r="C21" s="1406"/>
      <c r="D21" s="1406"/>
      <c r="E21" s="1406"/>
      <c r="F21" s="1407"/>
      <c r="G21" s="1408"/>
      <c r="H21" s="1407"/>
      <c r="I21" s="1408"/>
      <c r="J21" s="1408"/>
      <c r="K21" s="1408"/>
      <c r="L21" s="1408"/>
      <c r="M21" s="1408"/>
      <c r="N21" s="1404"/>
    </row>
    <row r="24" spans="1:14" x14ac:dyDescent="0.25">
      <c r="B24" s="1394" t="s">
        <v>195</v>
      </c>
      <c r="C24" s="1394"/>
      <c r="L24" s="1394" t="s">
        <v>196</v>
      </c>
      <c r="M24" s="1394"/>
      <c r="N24" s="1394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394" t="s">
        <v>199</v>
      </c>
      <c r="C28" s="1394"/>
      <c r="L28" s="1394" t="s">
        <v>200</v>
      </c>
      <c r="M28" s="1394"/>
      <c r="N28" s="1394"/>
    </row>
    <row r="29" spans="1:14" x14ac:dyDescent="0.25">
      <c r="B29" s="1405" t="s">
        <v>201</v>
      </c>
      <c r="C29" s="1405"/>
      <c r="L29" s="1405" t="s">
        <v>202</v>
      </c>
      <c r="M29" s="1405"/>
      <c r="N29" s="1405"/>
    </row>
    <row r="31" spans="1:14" x14ac:dyDescent="0.25">
      <c r="A31" s="1394" t="s">
        <v>203</v>
      </c>
      <c r="B31" s="1394"/>
      <c r="C31" s="1394"/>
      <c r="D31" s="1394"/>
      <c r="E31" s="1394"/>
      <c r="F31" s="1394"/>
      <c r="G31" s="1394"/>
      <c r="H31" s="1394"/>
      <c r="I31" s="1394"/>
      <c r="J31" s="1394"/>
      <c r="K31" s="1394"/>
      <c r="L31" s="1394"/>
      <c r="M31" s="1394"/>
      <c r="N31" s="1394"/>
    </row>
    <row r="34" spans="1:14" x14ac:dyDescent="0.25">
      <c r="A34" s="1405" t="s">
        <v>204</v>
      </c>
      <c r="B34" s="1405"/>
      <c r="C34" s="1405"/>
      <c r="D34" s="1405"/>
      <c r="E34" s="1405"/>
      <c r="F34" s="1405"/>
      <c r="G34" s="1405"/>
      <c r="H34" s="1405"/>
      <c r="I34" s="1405"/>
      <c r="J34" s="1405"/>
      <c r="K34" s="1405"/>
      <c r="L34" s="1405"/>
      <c r="M34" s="1405"/>
      <c r="N34" s="1405"/>
    </row>
    <row r="35" spans="1:14" x14ac:dyDescent="0.25">
      <c r="A35" s="1394" t="s">
        <v>205</v>
      </c>
      <c r="B35" s="1394"/>
      <c r="C35" s="1394"/>
      <c r="D35" s="1394"/>
      <c r="E35" s="1394"/>
      <c r="F35" s="1394"/>
      <c r="G35" s="1394"/>
      <c r="H35" s="1394"/>
      <c r="I35" s="1394"/>
      <c r="J35" s="1394"/>
      <c r="K35" s="1394"/>
      <c r="L35" s="1394"/>
      <c r="M35" s="1394"/>
      <c r="N35" s="1394"/>
    </row>
    <row r="36" spans="1:14" x14ac:dyDescent="0.25">
      <c r="A36" s="1405" t="s">
        <v>206</v>
      </c>
      <c r="B36" s="1405"/>
      <c r="C36" s="1405"/>
      <c r="D36" s="1405"/>
      <c r="E36" s="1405"/>
      <c r="F36" s="1405"/>
      <c r="G36" s="1405"/>
      <c r="H36" s="1405"/>
      <c r="I36" s="1405"/>
      <c r="J36" s="1405"/>
      <c r="K36" s="1405"/>
      <c r="L36" s="1405"/>
      <c r="M36" s="1405"/>
      <c r="N36" s="1405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94" t="s">
        <v>0</v>
      </c>
      <c r="C6" s="1394"/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</row>
    <row r="7" spans="1:16" x14ac:dyDescent="0.25">
      <c r="B7" s="1394" t="s">
        <v>1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5" t="s">
        <v>2</v>
      </c>
      <c r="C8" s="1395"/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94" t="s">
        <v>3</v>
      </c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</row>
    <row r="11" spans="1:16" x14ac:dyDescent="0.25">
      <c r="B11" s="1394" t="s">
        <v>247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3" t="s">
        <v>5</v>
      </c>
      <c r="C12" s="1393"/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</row>
    <row r="14" spans="1:16" x14ac:dyDescent="0.25">
      <c r="A14" s="1397" t="s">
        <v>6</v>
      </c>
      <c r="B14" s="1398" t="s">
        <v>7</v>
      </c>
      <c r="C14" s="1398" t="s">
        <v>8</v>
      </c>
      <c r="D14" s="1398" t="s">
        <v>9</v>
      </c>
      <c r="E14" s="1398" t="s">
        <v>10</v>
      </c>
      <c r="F14" s="1402" t="s">
        <v>11</v>
      </c>
      <c r="G14" s="1398" t="s">
        <v>11</v>
      </c>
      <c r="H14" s="3" t="s">
        <v>12</v>
      </c>
      <c r="I14" s="1401" t="s">
        <v>13</v>
      </c>
      <c r="J14" s="1398" t="s">
        <v>14</v>
      </c>
      <c r="K14" s="1398" t="s">
        <v>15</v>
      </c>
      <c r="L14" s="1398" t="s">
        <v>16</v>
      </c>
      <c r="M14" s="1398" t="s">
        <v>17</v>
      </c>
      <c r="N14" s="1398" t="s">
        <v>18</v>
      </c>
      <c r="O14" s="1398" t="s">
        <v>19</v>
      </c>
      <c r="P14" s="1399" t="s">
        <v>20</v>
      </c>
    </row>
    <row r="15" spans="1:16" x14ac:dyDescent="0.25">
      <c r="A15" s="1397"/>
      <c r="B15" s="1398"/>
      <c r="C15" s="1398"/>
      <c r="D15" s="1398"/>
      <c r="E15" s="1398"/>
      <c r="F15" s="1402"/>
      <c r="G15" s="1398"/>
      <c r="H15" s="4" t="s">
        <v>21</v>
      </c>
      <c r="I15" s="1401"/>
      <c r="J15" s="1398"/>
      <c r="K15" s="1398"/>
      <c r="L15" s="1398"/>
      <c r="M15" s="1398"/>
      <c r="N15" s="1398"/>
      <c r="O15" s="1398"/>
      <c r="P15" s="1399"/>
    </row>
    <row r="17" spans="1:16" x14ac:dyDescent="0.25">
      <c r="A17" s="6">
        <v>1</v>
      </c>
      <c r="B17" s="7" t="s">
        <v>22</v>
      </c>
      <c r="C17" s="7" t="s">
        <v>23</v>
      </c>
      <c r="D17" s="1400" t="s">
        <v>24</v>
      </c>
      <c r="E17" s="1400"/>
      <c r="F17" s="1400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96" t="s">
        <v>27</v>
      </c>
      <c r="E18" s="1396"/>
      <c r="F18" s="1396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96" t="s">
        <v>30</v>
      </c>
      <c r="E19" s="1396" t="s">
        <v>31</v>
      </c>
      <c r="F19" s="1396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96" t="s">
        <v>27</v>
      </c>
      <c r="E20" s="1396" t="s">
        <v>33</v>
      </c>
      <c r="F20" s="1396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96" t="s">
        <v>36</v>
      </c>
      <c r="E21" s="1396" t="s">
        <v>37</v>
      </c>
      <c r="F21" s="1396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96" t="s">
        <v>40</v>
      </c>
      <c r="E22" s="1396" t="s">
        <v>41</v>
      </c>
      <c r="F22" s="1396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96" t="s">
        <v>44</v>
      </c>
      <c r="E23" s="1396" t="s">
        <v>45</v>
      </c>
      <c r="F23" s="1396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96" t="s">
        <v>49</v>
      </c>
      <c r="E24" s="1396" t="s">
        <v>50</v>
      </c>
      <c r="F24" s="1396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96" t="s">
        <v>53</v>
      </c>
      <c r="E25" s="1396" t="s">
        <v>54</v>
      </c>
      <c r="F25" s="1396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96" t="s">
        <v>56</v>
      </c>
      <c r="E26" s="1396" t="s">
        <v>57</v>
      </c>
      <c r="F26" s="1396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96" t="s">
        <v>53</v>
      </c>
      <c r="E27" s="1396" t="s">
        <v>60</v>
      </c>
      <c r="F27" s="1396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96" t="s">
        <v>63</v>
      </c>
      <c r="E28" s="1396" t="s">
        <v>64</v>
      </c>
      <c r="F28" s="1396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96" t="s">
        <v>67</v>
      </c>
      <c r="E29" s="1396" t="s">
        <v>68</v>
      </c>
      <c r="F29" s="1396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96" t="s">
        <v>71</v>
      </c>
      <c r="E30" s="1396" t="s">
        <v>72</v>
      </c>
      <c r="F30" s="1396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96" t="s">
        <v>75</v>
      </c>
      <c r="E31" s="1396" t="s">
        <v>76</v>
      </c>
      <c r="F31" s="1396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96" t="s">
        <v>78</v>
      </c>
      <c r="E32" s="1396" t="s">
        <v>79</v>
      </c>
      <c r="F32" s="1396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396" t="s">
        <v>82</v>
      </c>
      <c r="E33" s="1396" t="s">
        <v>83</v>
      </c>
      <c r="F33" s="1396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96" t="s">
        <v>85</v>
      </c>
      <c r="E34" s="1396" t="s">
        <v>86</v>
      </c>
      <c r="F34" s="1396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96" t="s">
        <v>89</v>
      </c>
      <c r="E35" s="1396" t="s">
        <v>90</v>
      </c>
      <c r="F35" s="1396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96" t="s">
        <v>92</v>
      </c>
      <c r="E36" s="1396" t="s">
        <v>93</v>
      </c>
      <c r="F36" s="1396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96" t="s">
        <v>71</v>
      </c>
      <c r="E37" s="1396" t="s">
        <v>95</v>
      </c>
      <c r="F37" s="1396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96" t="s">
        <v>97</v>
      </c>
      <c r="E38" s="1396" t="s">
        <v>98</v>
      </c>
      <c r="F38" s="1396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96" t="s">
        <v>92</v>
      </c>
      <c r="E39" s="1396" t="s">
        <v>100</v>
      </c>
      <c r="F39" s="1396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96" t="s">
        <v>102</v>
      </c>
      <c r="E40" s="1396" t="s">
        <v>103</v>
      </c>
      <c r="F40" s="1396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96" t="s">
        <v>105</v>
      </c>
      <c r="E41" s="1396" t="s">
        <v>106</v>
      </c>
      <c r="F41" s="1396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96" t="s">
        <v>105</v>
      </c>
      <c r="E42" s="1396" t="s">
        <v>108</v>
      </c>
      <c r="F42" s="1396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96" t="s">
        <v>105</v>
      </c>
      <c r="E43" s="1396" t="s">
        <v>110</v>
      </c>
      <c r="F43" s="1396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96" t="s">
        <v>112</v>
      </c>
      <c r="E44" s="1396" t="s">
        <v>113</v>
      </c>
      <c r="F44" s="1396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96" t="s">
        <v>78</v>
      </c>
      <c r="E45" s="1396" t="s">
        <v>115</v>
      </c>
      <c r="F45" s="1396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396" t="s">
        <v>117</v>
      </c>
      <c r="E46" s="1396" t="s">
        <v>118</v>
      </c>
      <c r="F46" s="1396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96" t="s">
        <v>120</v>
      </c>
      <c r="E47" s="1396" t="s">
        <v>121</v>
      </c>
      <c r="F47" s="1396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96" t="s">
        <v>49</v>
      </c>
      <c r="E48" s="1396" t="s">
        <v>123</v>
      </c>
      <c r="F48" s="1396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96" t="s">
        <v>125</v>
      </c>
      <c r="E49" s="1396" t="s">
        <v>126</v>
      </c>
      <c r="F49" s="1396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96" t="s">
        <v>105</v>
      </c>
      <c r="E50" s="1396" t="s">
        <v>128</v>
      </c>
      <c r="F50" s="1396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96" t="s">
        <v>102</v>
      </c>
      <c r="E51" s="1396" t="s">
        <v>130</v>
      </c>
      <c r="F51" s="1396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96" t="s">
        <v>132</v>
      </c>
      <c r="E52" s="1396" t="s">
        <v>133</v>
      </c>
      <c r="F52" s="1396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96" t="s">
        <v>117</v>
      </c>
      <c r="E53" s="1396" t="s">
        <v>135</v>
      </c>
      <c r="F53" s="1396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96" t="s">
        <v>85</v>
      </c>
      <c r="E54" s="1396" t="s">
        <v>137</v>
      </c>
      <c r="F54" s="1396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96" t="s">
        <v>139</v>
      </c>
      <c r="E55" s="1396" t="s">
        <v>140</v>
      </c>
      <c r="F55" s="1396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96" t="s">
        <v>142</v>
      </c>
      <c r="E56" s="1396" t="s">
        <v>143</v>
      </c>
      <c r="F56" s="1396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396" t="s">
        <v>145</v>
      </c>
      <c r="E57" s="1396" t="s">
        <v>146</v>
      </c>
      <c r="F57" s="1396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396" t="s">
        <v>148</v>
      </c>
      <c r="E58" s="1396" t="s">
        <v>149</v>
      </c>
      <c r="F58" s="1396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96" t="s">
        <v>151</v>
      </c>
      <c r="E59" s="1396" t="s">
        <v>152</v>
      </c>
      <c r="F59" s="1396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96" t="s">
        <v>154</v>
      </c>
      <c r="E60" s="1396" t="s">
        <v>155</v>
      </c>
      <c r="F60" s="1396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396" t="s">
        <v>157</v>
      </c>
      <c r="E61" s="1396" t="s">
        <v>158</v>
      </c>
      <c r="F61" s="1396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96" t="s">
        <v>160</v>
      </c>
      <c r="E62" s="1396" t="s">
        <v>161</v>
      </c>
      <c r="F62" s="1396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96" t="s">
        <v>163</v>
      </c>
      <c r="E63" s="1396" t="s">
        <v>164</v>
      </c>
      <c r="F63" s="1396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96" t="s">
        <v>92</v>
      </c>
      <c r="E65" s="1396" t="s">
        <v>168</v>
      </c>
      <c r="F65" s="1396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96" t="s">
        <v>105</v>
      </c>
      <c r="E66" s="1396" t="s">
        <v>170</v>
      </c>
      <c r="F66" s="1396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96" t="s">
        <v>40</v>
      </c>
      <c r="E67" s="1396" t="s">
        <v>172</v>
      </c>
      <c r="F67" s="1396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96" t="s">
        <v>92</v>
      </c>
      <c r="E70" s="1396" t="s">
        <v>176</v>
      </c>
      <c r="F70" s="1396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96" t="s">
        <v>178</v>
      </c>
      <c r="E71" s="1396" t="s">
        <v>179</v>
      </c>
      <c r="F71" s="1396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96" t="s">
        <v>181</v>
      </c>
      <c r="E72" s="1396" t="s">
        <v>182</v>
      </c>
      <c r="F72" s="1396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96" t="s">
        <v>184</v>
      </c>
      <c r="E73" s="1396" t="s">
        <v>185</v>
      </c>
      <c r="F73" s="1396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96" t="s">
        <v>187</v>
      </c>
      <c r="E74" s="1396" t="s">
        <v>188</v>
      </c>
      <c r="F74" s="1396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396" t="s">
        <v>190</v>
      </c>
      <c r="E78" s="1396" t="s">
        <v>191</v>
      </c>
      <c r="F78" s="1396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403" t="s">
        <v>92</v>
      </c>
      <c r="E79" s="1403" t="s">
        <v>193</v>
      </c>
      <c r="F79" s="1403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406" t="s">
        <v>194</v>
      </c>
      <c r="C80" s="1406"/>
      <c r="D80" s="1406"/>
      <c r="E80" s="1406"/>
      <c r="F80" s="1406"/>
      <c r="G80" s="1406"/>
      <c r="H80" s="46"/>
      <c r="I80" s="1408">
        <v>0</v>
      </c>
      <c r="J80" s="1407">
        <v>2194967.5</v>
      </c>
      <c r="K80" s="1407">
        <v>62995.59</v>
      </c>
      <c r="L80" s="1407">
        <v>90857.31</v>
      </c>
      <c r="M80" s="1407">
        <v>66727.009999999995</v>
      </c>
      <c r="N80" s="1407">
        <v>44686.89</v>
      </c>
      <c r="O80" s="1407">
        <v>265266.8</v>
      </c>
      <c r="P80" s="1404">
        <v>1929700.7</v>
      </c>
    </row>
    <row r="81" spans="2:16" x14ac:dyDescent="0.25">
      <c r="B81" s="1406"/>
      <c r="C81" s="1406"/>
      <c r="D81" s="1406"/>
      <c r="E81" s="1406"/>
      <c r="F81" s="1406"/>
      <c r="G81" s="1406"/>
      <c r="H81" s="47">
        <f>SUM(H17:H80)</f>
        <v>2194967.5</v>
      </c>
      <c r="I81" s="1408"/>
      <c r="J81" s="1407"/>
      <c r="K81" s="1407"/>
      <c r="L81" s="1407"/>
      <c r="M81" s="1407"/>
      <c r="N81" s="1407"/>
      <c r="O81" s="1407"/>
      <c r="P81" s="1404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394" t="s">
        <v>196</v>
      </c>
      <c r="N84" s="1394"/>
      <c r="O84" s="1394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405" t="s">
        <v>198</v>
      </c>
      <c r="N87" s="1405"/>
      <c r="O87" s="1405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394" t="s">
        <v>253</v>
      </c>
      <c r="N88" s="1394"/>
      <c r="O88" s="1394"/>
    </row>
    <row r="89" spans="2:16" x14ac:dyDescent="0.25">
      <c r="B89" s="25" t="s">
        <v>201</v>
      </c>
      <c r="C89" s="25"/>
      <c r="D89" t="s">
        <v>254</v>
      </c>
      <c r="M89" s="1405" t="s">
        <v>202</v>
      </c>
      <c r="N89" s="1405"/>
      <c r="O89" s="1405"/>
    </row>
    <row r="92" spans="2:16" x14ac:dyDescent="0.25">
      <c r="B92" s="1394"/>
      <c r="C92" s="1394"/>
      <c r="D92" s="1394"/>
      <c r="E92" s="1394"/>
      <c r="F92" s="1394"/>
      <c r="G92" s="1394"/>
      <c r="H92" s="1394"/>
      <c r="I92" s="1394"/>
      <c r="J92" s="1394"/>
      <c r="K92" s="1394"/>
      <c r="L92" s="1394"/>
      <c r="M92" s="1394"/>
      <c r="N92" s="1394"/>
      <c r="O92" s="1394"/>
    </row>
    <row r="95" spans="2:16" x14ac:dyDescent="0.25">
      <c r="B95" s="1405"/>
      <c r="C95" s="1405"/>
      <c r="D95" s="1405"/>
      <c r="E95" s="1405"/>
      <c r="F95" s="1405"/>
      <c r="G95" s="1405"/>
      <c r="H95" s="1405"/>
      <c r="I95" s="1405"/>
      <c r="J95" s="1405"/>
      <c r="K95" s="1405"/>
      <c r="L95" s="1405"/>
      <c r="M95" s="1405"/>
      <c r="N95" s="1405"/>
      <c r="O95" s="1405"/>
    </row>
    <row r="96" spans="2:16" x14ac:dyDescent="0.25">
      <c r="B96" s="1394"/>
      <c r="C96" s="1394"/>
      <c r="D96" s="1394"/>
      <c r="E96" s="1394"/>
      <c r="F96" s="1394"/>
      <c r="G96" s="1394"/>
      <c r="H96" s="1394"/>
      <c r="I96" s="1394"/>
      <c r="J96" s="1394"/>
      <c r="K96" s="1394"/>
      <c r="L96" s="1394"/>
      <c r="M96" s="1394"/>
      <c r="N96" s="1394"/>
      <c r="O96" s="1394"/>
    </row>
    <row r="97" spans="2:15" x14ac:dyDescent="0.25">
      <c r="B97" s="1405"/>
      <c r="C97" s="1405"/>
      <c r="D97" s="1405"/>
      <c r="E97" s="1405"/>
      <c r="F97" s="1405"/>
      <c r="G97" s="1405"/>
      <c r="H97" s="1405"/>
      <c r="I97" s="1405"/>
      <c r="J97" s="1405"/>
      <c r="K97" s="1405"/>
      <c r="L97" s="1405"/>
      <c r="M97" s="1405"/>
      <c r="N97" s="1405"/>
      <c r="O97" s="1405"/>
    </row>
  </sheetData>
  <sheetProtection selectLockedCells="1" selectUnlockedCells="1"/>
  <mergeCells count="95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</row>
    <row r="9" spans="1:16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4" t="s">
        <v>255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</row>
    <row r="13" spans="1:16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1398" t="s">
        <v>208</v>
      </c>
      <c r="G15" s="1398" t="s">
        <v>209</v>
      </c>
      <c r="H15" s="3" t="s">
        <v>12</v>
      </c>
      <c r="I15" s="1401" t="s">
        <v>13</v>
      </c>
      <c r="J15" s="1398" t="s">
        <v>14</v>
      </c>
      <c r="K15" s="1398" t="s">
        <v>15</v>
      </c>
      <c r="L15" s="1398" t="s">
        <v>16</v>
      </c>
      <c r="M15" s="1398" t="s">
        <v>17</v>
      </c>
      <c r="N15" s="1398" t="s">
        <v>18</v>
      </c>
      <c r="O15" s="1398" t="s">
        <v>19</v>
      </c>
      <c r="P15" s="1399" t="s">
        <v>20</v>
      </c>
    </row>
    <row r="16" spans="1:16" x14ac:dyDescent="0.25">
      <c r="A16" s="1397"/>
      <c r="B16" s="1398"/>
      <c r="C16" s="1398"/>
      <c r="D16" s="1398"/>
      <c r="E16" s="1402"/>
      <c r="F16" s="1398"/>
      <c r="G16" s="1398"/>
      <c r="H16" s="4" t="s">
        <v>21</v>
      </c>
      <c r="I16" s="1401"/>
      <c r="J16" s="1398"/>
      <c r="K16" s="1398"/>
      <c r="L16" s="1398"/>
      <c r="M16" s="1398"/>
      <c r="N16" s="1398"/>
      <c r="O16" s="1398"/>
      <c r="P16" s="1399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406" t="s">
        <v>194</v>
      </c>
      <c r="C29" s="1406"/>
      <c r="D29" s="1406"/>
      <c r="E29" s="1406"/>
      <c r="F29" s="1406"/>
      <c r="G29" s="1406"/>
      <c r="H29" s="1407">
        <f t="shared" ref="H29:P29" si="0">SUM(H18:H28)</f>
        <v>332000</v>
      </c>
      <c r="I29" s="1408">
        <f t="shared" si="0"/>
        <v>0</v>
      </c>
      <c r="J29" s="1407">
        <f t="shared" si="0"/>
        <v>332000</v>
      </c>
      <c r="K29" s="1407">
        <f t="shared" si="0"/>
        <v>9528.41</v>
      </c>
      <c r="L29" s="1407">
        <f t="shared" si="0"/>
        <v>7416.01</v>
      </c>
      <c r="M29" s="1407">
        <f t="shared" si="0"/>
        <v>10092.799999999999</v>
      </c>
      <c r="N29" s="1407">
        <f t="shared" si="0"/>
        <v>1495</v>
      </c>
      <c r="O29" s="1407">
        <f t="shared" si="0"/>
        <v>28532.22</v>
      </c>
      <c r="P29" s="1404">
        <f t="shared" si="0"/>
        <v>303467.78000000003</v>
      </c>
    </row>
    <row r="30" spans="1:16" x14ac:dyDescent="0.25">
      <c r="B30" s="1406"/>
      <c r="C30" s="1406"/>
      <c r="D30" s="1406"/>
      <c r="E30" s="1406"/>
      <c r="F30" s="1406"/>
      <c r="G30" s="1406"/>
      <c r="H30" s="1407"/>
      <c r="I30" s="1408"/>
      <c r="J30" s="1407"/>
      <c r="K30" s="1407"/>
      <c r="L30" s="1407"/>
      <c r="M30" s="1407"/>
      <c r="N30" s="1407"/>
      <c r="O30" s="1407"/>
      <c r="P30" s="1404"/>
    </row>
    <row r="33" spans="2:15" x14ac:dyDescent="0.25">
      <c r="B33" s="24" t="s">
        <v>195</v>
      </c>
      <c r="C33" s="24"/>
      <c r="D33" s="5" t="s">
        <v>250</v>
      </c>
      <c r="M33" s="1394" t="s">
        <v>196</v>
      </c>
      <c r="N33" s="1394"/>
      <c r="O33" s="1394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405" t="s">
        <v>198</v>
      </c>
      <c r="N36" s="1405"/>
      <c r="O36" s="1405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394" t="s">
        <v>253</v>
      </c>
      <c r="N37" s="1394"/>
      <c r="O37" s="1394"/>
    </row>
    <row r="38" spans="2:15" x14ac:dyDescent="0.25">
      <c r="B38" s="25" t="s">
        <v>201</v>
      </c>
      <c r="C38" s="25"/>
      <c r="D38" t="s">
        <v>254</v>
      </c>
      <c r="M38" s="1405" t="s">
        <v>202</v>
      </c>
      <c r="N38" s="1405"/>
      <c r="O38" s="1405"/>
    </row>
    <row r="41" spans="2:15" x14ac:dyDescent="0.25">
      <c r="B41" s="1394"/>
      <c r="C41" s="1394"/>
      <c r="D41" s="1394"/>
      <c r="E41" s="1394"/>
      <c r="F41" s="1394"/>
      <c r="G41" s="1394"/>
      <c r="H41" s="1394"/>
      <c r="I41" s="1394"/>
      <c r="J41" s="1394"/>
      <c r="K41" s="1394"/>
      <c r="L41" s="1394"/>
      <c r="M41" s="1394"/>
      <c r="N41" s="1394"/>
      <c r="O41" s="1394"/>
    </row>
    <row r="44" spans="2:15" x14ac:dyDescent="0.25"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</row>
    <row r="45" spans="2:15" x14ac:dyDescent="0.25">
      <c r="B45" s="1394"/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</row>
    <row r="46" spans="2:15" x14ac:dyDescent="0.25"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  <c r="O46" s="1405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256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406" t="s">
        <v>194</v>
      </c>
      <c r="C20" s="1406"/>
      <c r="D20" s="1406"/>
      <c r="E20" s="1406"/>
      <c r="F20" s="1407">
        <v>35000</v>
      </c>
      <c r="G20" s="1408">
        <v>0</v>
      </c>
      <c r="H20" s="1407">
        <v>35000</v>
      </c>
      <c r="I20" s="1408">
        <v>0</v>
      </c>
      <c r="J20" s="1408">
        <v>0</v>
      </c>
      <c r="K20" s="1408">
        <v>0</v>
      </c>
      <c r="L20" s="1408">
        <v>0</v>
      </c>
      <c r="M20" s="1408">
        <v>0</v>
      </c>
      <c r="N20" s="1404">
        <v>35000</v>
      </c>
    </row>
    <row r="21" spans="1:14" x14ac:dyDescent="0.25">
      <c r="B21" s="1406"/>
      <c r="C21" s="1406"/>
      <c r="D21" s="1406"/>
      <c r="E21" s="1406"/>
      <c r="F21" s="1407"/>
      <c r="G21" s="1408"/>
      <c r="H21" s="1407"/>
      <c r="I21" s="1408"/>
      <c r="J21" s="1408"/>
      <c r="K21" s="1408"/>
      <c r="L21" s="1408"/>
      <c r="M21" s="1408"/>
      <c r="N21" s="1404"/>
    </row>
    <row r="24" spans="1:14" x14ac:dyDescent="0.25">
      <c r="A24" s="24" t="s">
        <v>257</v>
      </c>
      <c r="B24" s="24"/>
      <c r="C24" s="5" t="s">
        <v>258</v>
      </c>
      <c r="L24" s="1394" t="s">
        <v>196</v>
      </c>
      <c r="M24" s="1394"/>
      <c r="N24" s="1394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405" t="s">
        <v>198</v>
      </c>
      <c r="M27" s="1405"/>
      <c r="N27" s="1405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394" t="s">
        <v>253</v>
      </c>
      <c r="M28" s="1394"/>
      <c r="N28" s="1394"/>
    </row>
    <row r="29" spans="1:14" x14ac:dyDescent="0.25">
      <c r="A29" s="25" t="s">
        <v>263</v>
      </c>
      <c r="B29" s="25"/>
      <c r="C29" t="s">
        <v>264</v>
      </c>
      <c r="L29" s="1405" t="s">
        <v>202</v>
      </c>
      <c r="M29" s="1405"/>
      <c r="N29" s="1405"/>
    </row>
    <row r="34" spans="1:14" x14ac:dyDescent="0.25">
      <c r="A34" s="1405"/>
      <c r="B34" s="1405"/>
      <c r="C34" s="1405"/>
      <c r="D34" s="1405"/>
      <c r="E34" s="1405"/>
      <c r="F34" s="1405"/>
      <c r="G34" s="1405"/>
      <c r="H34" s="1405"/>
      <c r="I34" s="1405"/>
      <c r="J34" s="1405"/>
      <c r="K34" s="1405"/>
      <c r="L34" s="1405"/>
      <c r="M34" s="1405"/>
      <c r="N34" s="1405"/>
    </row>
    <row r="35" spans="1:14" x14ac:dyDescent="0.25">
      <c r="A35" s="1394"/>
      <c r="B35" s="1394"/>
      <c r="C35" s="1394"/>
      <c r="D35" s="1394"/>
      <c r="E35" s="1394"/>
      <c r="F35" s="1394"/>
      <c r="G35" s="1394"/>
      <c r="H35" s="1394"/>
      <c r="I35" s="1394"/>
      <c r="J35" s="1394"/>
      <c r="K35" s="1394"/>
      <c r="L35" s="1394"/>
      <c r="M35" s="1394"/>
      <c r="N35" s="1394"/>
    </row>
    <row r="36" spans="1:14" x14ac:dyDescent="0.25">
      <c r="A36" s="1405"/>
      <c r="B36" s="1405"/>
      <c r="C36" s="1405"/>
      <c r="D36" s="1405"/>
      <c r="E36" s="1405"/>
      <c r="F36" s="1405"/>
      <c r="G36" s="1405"/>
      <c r="H36" s="1405"/>
      <c r="I36" s="1405"/>
      <c r="J36" s="1405"/>
      <c r="K36" s="1405"/>
      <c r="L36" s="1405"/>
      <c r="M36" s="1405"/>
      <c r="N36" s="1405"/>
    </row>
  </sheetData>
  <sheetProtection selectLockedCells="1" selectUnlockedCells="1"/>
  <mergeCells count="36"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94" t="s">
        <v>0</v>
      </c>
      <c r="C6" s="1394"/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</row>
    <row r="7" spans="1:16" x14ac:dyDescent="0.25">
      <c r="B7" s="1394" t="s">
        <v>1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5" t="s">
        <v>2</v>
      </c>
      <c r="C8" s="1395"/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94" t="s">
        <v>3</v>
      </c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</row>
    <row r="11" spans="1:16" x14ac:dyDescent="0.25">
      <c r="B11" s="1394" t="s">
        <v>265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3" t="s">
        <v>5</v>
      </c>
      <c r="C12" s="1393"/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</row>
    <row r="14" spans="1:16" x14ac:dyDescent="0.25">
      <c r="A14" s="1397" t="s">
        <v>6</v>
      </c>
      <c r="B14" s="1398" t="s">
        <v>7</v>
      </c>
      <c r="C14" s="1398" t="s">
        <v>8</v>
      </c>
      <c r="D14" s="1398" t="s">
        <v>9</v>
      </c>
      <c r="E14" s="1398" t="s">
        <v>10</v>
      </c>
      <c r="F14" s="1402" t="s">
        <v>11</v>
      </c>
      <c r="G14" s="1398" t="s">
        <v>11</v>
      </c>
      <c r="H14" s="3" t="s">
        <v>12</v>
      </c>
      <c r="I14" s="1401" t="s">
        <v>13</v>
      </c>
      <c r="J14" s="1398" t="s">
        <v>14</v>
      </c>
      <c r="K14" s="1398" t="s">
        <v>15</v>
      </c>
      <c r="L14" s="1398" t="s">
        <v>16</v>
      </c>
      <c r="M14" s="1398" t="s">
        <v>17</v>
      </c>
      <c r="N14" s="1398" t="s">
        <v>18</v>
      </c>
      <c r="O14" s="1398" t="s">
        <v>19</v>
      </c>
      <c r="P14" s="1399" t="s">
        <v>20</v>
      </c>
    </row>
    <row r="15" spans="1:16" x14ac:dyDescent="0.25">
      <c r="A15" s="1397"/>
      <c r="B15" s="1398"/>
      <c r="C15" s="1398"/>
      <c r="D15" s="1398"/>
      <c r="E15" s="1398"/>
      <c r="F15" s="1402"/>
      <c r="G15" s="1398"/>
      <c r="H15" s="4" t="s">
        <v>21</v>
      </c>
      <c r="I15" s="1401"/>
      <c r="J15" s="1398"/>
      <c r="K15" s="1398"/>
      <c r="L15" s="1398"/>
      <c r="M15" s="1398"/>
      <c r="N15" s="1398"/>
      <c r="O15" s="1398"/>
      <c r="P15" s="1399"/>
    </row>
    <row r="17" spans="1:16" x14ac:dyDescent="0.25">
      <c r="A17" s="6">
        <v>1</v>
      </c>
      <c r="B17" s="7" t="s">
        <v>22</v>
      </c>
      <c r="C17" s="7" t="s">
        <v>23</v>
      </c>
      <c r="D17" s="1400" t="s">
        <v>24</v>
      </c>
      <c r="E17" s="1400"/>
      <c r="F17" s="1400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96" t="s">
        <v>27</v>
      </c>
      <c r="E18" s="1396"/>
      <c r="F18" s="1396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96" t="s">
        <v>30</v>
      </c>
      <c r="E19" s="1396" t="s">
        <v>31</v>
      </c>
      <c r="F19" s="1396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96" t="s">
        <v>27</v>
      </c>
      <c r="E20" s="1396" t="s">
        <v>33</v>
      </c>
      <c r="F20" s="1396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96" t="s">
        <v>36</v>
      </c>
      <c r="E21" s="1396" t="s">
        <v>37</v>
      </c>
      <c r="F21" s="1396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96" t="s">
        <v>40</v>
      </c>
      <c r="E22" s="1396" t="s">
        <v>41</v>
      </c>
      <c r="F22" s="1396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96" t="s">
        <v>44</v>
      </c>
      <c r="E23" s="1396" t="s">
        <v>45</v>
      </c>
      <c r="F23" s="1396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96" t="s">
        <v>49</v>
      </c>
      <c r="E24" s="1396" t="s">
        <v>50</v>
      </c>
      <c r="F24" s="1396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96" t="s">
        <v>53</v>
      </c>
      <c r="E25" s="1396" t="s">
        <v>54</v>
      </c>
      <c r="F25" s="1396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96" t="s">
        <v>56</v>
      </c>
      <c r="E26" s="1396" t="s">
        <v>57</v>
      </c>
      <c r="F26" s="1396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96" t="s">
        <v>53</v>
      </c>
      <c r="E27" s="1396" t="s">
        <v>60</v>
      </c>
      <c r="F27" s="1396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96" t="s">
        <v>63</v>
      </c>
      <c r="E28" s="1396" t="s">
        <v>64</v>
      </c>
      <c r="F28" s="1396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96" t="s">
        <v>67</v>
      </c>
      <c r="E29" s="1396" t="s">
        <v>68</v>
      </c>
      <c r="F29" s="1396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96" t="s">
        <v>71</v>
      </c>
      <c r="E30" s="1396" t="s">
        <v>72</v>
      </c>
      <c r="F30" s="1396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96" t="s">
        <v>75</v>
      </c>
      <c r="E31" s="1396" t="s">
        <v>76</v>
      </c>
      <c r="F31" s="1396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96" t="s">
        <v>78</v>
      </c>
      <c r="E32" s="1396" t="s">
        <v>79</v>
      </c>
      <c r="F32" s="1396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396" t="s">
        <v>82</v>
      </c>
      <c r="E33" s="1396" t="s">
        <v>83</v>
      </c>
      <c r="F33" s="1396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96" t="s">
        <v>85</v>
      </c>
      <c r="E34" s="1396" t="s">
        <v>86</v>
      </c>
      <c r="F34" s="1396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96" t="s">
        <v>89</v>
      </c>
      <c r="E35" s="1396" t="s">
        <v>90</v>
      </c>
      <c r="F35" s="1396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96" t="s">
        <v>92</v>
      </c>
      <c r="E36" s="1396" t="s">
        <v>93</v>
      </c>
      <c r="F36" s="1396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396" t="s">
        <v>71</v>
      </c>
      <c r="E37" s="1396" t="s">
        <v>95</v>
      </c>
      <c r="F37" s="1396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96" t="s">
        <v>97</v>
      </c>
      <c r="E38" s="1396" t="s">
        <v>98</v>
      </c>
      <c r="F38" s="1396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96" t="s">
        <v>92</v>
      </c>
      <c r="E39" s="1396" t="s">
        <v>100</v>
      </c>
      <c r="F39" s="1396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96" t="s">
        <v>102</v>
      </c>
      <c r="E40" s="1396" t="s">
        <v>103</v>
      </c>
      <c r="F40" s="1396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96" t="s">
        <v>105</v>
      </c>
      <c r="E41" s="1396" t="s">
        <v>106</v>
      </c>
      <c r="F41" s="1396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96" t="s">
        <v>105</v>
      </c>
      <c r="E42" s="1396" t="s">
        <v>108</v>
      </c>
      <c r="F42" s="1396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96" t="s">
        <v>105</v>
      </c>
      <c r="E43" s="1396" t="s">
        <v>110</v>
      </c>
      <c r="F43" s="1396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396" t="s">
        <v>78</v>
      </c>
      <c r="E44" s="1396" t="s">
        <v>115</v>
      </c>
      <c r="F44" s="1396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396" t="s">
        <v>117</v>
      </c>
      <c r="E45" s="1396" t="s">
        <v>118</v>
      </c>
      <c r="F45" s="1396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396" t="s">
        <v>120</v>
      </c>
      <c r="E46" s="1396" t="s">
        <v>121</v>
      </c>
      <c r="F46" s="1396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396" t="s">
        <v>49</v>
      </c>
      <c r="E47" s="1396" t="s">
        <v>123</v>
      </c>
      <c r="F47" s="1396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396" t="s">
        <v>125</v>
      </c>
      <c r="E48" s="1396" t="s">
        <v>126</v>
      </c>
      <c r="F48" s="1396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396" t="s">
        <v>105</v>
      </c>
      <c r="E49" s="1396" t="s">
        <v>128</v>
      </c>
      <c r="F49" s="1396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396" t="s">
        <v>102</v>
      </c>
      <c r="E50" s="1396" t="s">
        <v>130</v>
      </c>
      <c r="F50" s="1396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396" t="s">
        <v>132</v>
      </c>
      <c r="E51" s="1396" t="s">
        <v>133</v>
      </c>
      <c r="F51" s="1396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396" t="s">
        <v>117</v>
      </c>
      <c r="E52" s="1396" t="s">
        <v>135</v>
      </c>
      <c r="F52" s="1396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396" t="s">
        <v>85</v>
      </c>
      <c r="E53" s="1396" t="s">
        <v>137</v>
      </c>
      <c r="F53" s="1396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396" t="s">
        <v>139</v>
      </c>
      <c r="E54" s="1396" t="s">
        <v>140</v>
      </c>
      <c r="F54" s="1396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396" t="s">
        <v>148</v>
      </c>
      <c r="E55" s="1396" t="s">
        <v>149</v>
      </c>
      <c r="F55" s="1396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396" t="s">
        <v>151</v>
      </c>
      <c r="E56" s="1396" t="s">
        <v>152</v>
      </c>
      <c r="F56" s="1396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396" t="s">
        <v>157</v>
      </c>
      <c r="E57" s="1396" t="s">
        <v>158</v>
      </c>
      <c r="F57" s="1396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396" t="s">
        <v>160</v>
      </c>
      <c r="E58" s="1396" t="s">
        <v>161</v>
      </c>
      <c r="F58" s="1396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396" t="s">
        <v>163</v>
      </c>
      <c r="E59" s="1396" t="s">
        <v>164</v>
      </c>
      <c r="F59" s="1396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396" t="s">
        <v>92</v>
      </c>
      <c r="E61" s="1396" t="s">
        <v>168</v>
      </c>
      <c r="F61" s="1396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396" t="s">
        <v>105</v>
      </c>
      <c r="E62" s="1396" t="s">
        <v>170</v>
      </c>
      <c r="F62" s="1396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396" t="s">
        <v>40</v>
      </c>
      <c r="E63" s="1396" t="s">
        <v>172</v>
      </c>
      <c r="F63" s="1396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396" t="s">
        <v>92</v>
      </c>
      <c r="E66" s="1396" t="s">
        <v>176</v>
      </c>
      <c r="F66" s="1396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396" t="s">
        <v>178</v>
      </c>
      <c r="E67" s="1396" t="s">
        <v>179</v>
      </c>
      <c r="F67" s="1396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396" t="s">
        <v>181</v>
      </c>
      <c r="E68" s="1396" t="s">
        <v>182</v>
      </c>
      <c r="F68" s="1396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403" t="s">
        <v>92</v>
      </c>
      <c r="E72" s="1403" t="s">
        <v>193</v>
      </c>
      <c r="F72" s="1403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403" t="s">
        <v>276</v>
      </c>
      <c r="E79" s="1403"/>
      <c r="F79" s="1403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406" t="s">
        <v>194</v>
      </c>
      <c r="C80" s="1406"/>
      <c r="D80" s="1406"/>
      <c r="E80" s="1406"/>
      <c r="F80" s="1406"/>
      <c r="G80" s="1406"/>
      <c r="H80" s="46"/>
      <c r="I80" s="1408">
        <v>0</v>
      </c>
      <c r="J80" s="1407">
        <v>2156717.5</v>
      </c>
      <c r="K80" s="1407">
        <v>61897.81</v>
      </c>
      <c r="L80" s="1407">
        <v>82205.539999999994</v>
      </c>
      <c r="M80" s="1407">
        <v>65564.210000000006</v>
      </c>
      <c r="N80" s="1407">
        <v>43904.03</v>
      </c>
      <c r="O80" s="1407">
        <v>253571.59</v>
      </c>
      <c r="P80" s="1404">
        <v>1903145.91</v>
      </c>
    </row>
    <row r="81" spans="2:16" x14ac:dyDescent="0.25">
      <c r="B81" s="1406"/>
      <c r="C81" s="1406"/>
      <c r="D81" s="1406"/>
      <c r="E81" s="1406"/>
      <c r="F81" s="1406"/>
      <c r="G81" s="1406"/>
      <c r="H81" s="47">
        <f>SUM(H17:H80)</f>
        <v>2156717.5</v>
      </c>
      <c r="I81" s="1408"/>
      <c r="J81" s="1407"/>
      <c r="K81" s="1407"/>
      <c r="L81" s="1407"/>
      <c r="M81" s="1407"/>
      <c r="N81" s="1407"/>
      <c r="O81" s="1407"/>
      <c r="P81" s="1404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394" t="s">
        <v>196</v>
      </c>
      <c r="N84" s="1394"/>
      <c r="O84" s="1394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405" t="s">
        <v>198</v>
      </c>
      <c r="N87" s="1405"/>
      <c r="O87" s="1405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394" t="s">
        <v>253</v>
      </c>
      <c r="N88" s="1394"/>
      <c r="O88" s="1394"/>
    </row>
    <row r="89" spans="2:16" x14ac:dyDescent="0.25">
      <c r="B89" s="25" t="s">
        <v>201</v>
      </c>
      <c r="C89" s="25"/>
      <c r="D89" t="s">
        <v>254</v>
      </c>
      <c r="M89" s="1405" t="s">
        <v>202</v>
      </c>
      <c r="N89" s="1405"/>
      <c r="O89" s="1405"/>
    </row>
    <row r="92" spans="2:16" x14ac:dyDescent="0.25">
      <c r="B92" s="1394"/>
      <c r="C92" s="1394"/>
      <c r="D92" s="1394"/>
      <c r="E92" s="1394"/>
      <c r="F92" s="1394"/>
      <c r="G92" s="1394"/>
      <c r="H92" s="1394"/>
      <c r="I92" s="1394"/>
      <c r="J92" s="1394"/>
      <c r="K92" s="1394"/>
      <c r="L92" s="1394"/>
      <c r="M92" s="1394"/>
      <c r="N92" s="1394"/>
      <c r="O92" s="1394"/>
    </row>
    <row r="95" spans="2:16" x14ac:dyDescent="0.25">
      <c r="B95" s="1405"/>
      <c r="C95" s="1405"/>
      <c r="D95" s="1405"/>
      <c r="E95" s="1405"/>
      <c r="F95" s="1405"/>
      <c r="G95" s="1405"/>
      <c r="H95" s="1405"/>
      <c r="I95" s="1405"/>
      <c r="J95" s="1405"/>
      <c r="K95" s="1405"/>
      <c r="L95" s="1405"/>
      <c r="M95" s="1405"/>
      <c r="N95" s="1405"/>
      <c r="O95" s="1405"/>
    </row>
    <row r="96" spans="2:16" x14ac:dyDescent="0.25">
      <c r="B96" s="1394"/>
      <c r="C96" s="1394"/>
      <c r="D96" s="1394"/>
      <c r="E96" s="1394"/>
      <c r="F96" s="1394"/>
      <c r="G96" s="1394"/>
      <c r="H96" s="1394"/>
      <c r="I96" s="1394"/>
      <c r="J96" s="1394"/>
      <c r="K96" s="1394"/>
      <c r="L96" s="1394"/>
      <c r="M96" s="1394"/>
      <c r="N96" s="1394"/>
      <c r="O96" s="1394"/>
    </row>
    <row r="97" spans="2:15" x14ac:dyDescent="0.25">
      <c r="B97" s="1405"/>
      <c r="C97" s="1405"/>
      <c r="D97" s="1405"/>
      <c r="E97" s="1405"/>
      <c r="F97" s="1405"/>
      <c r="G97" s="1405"/>
      <c r="H97" s="1405"/>
      <c r="I97" s="1405"/>
      <c r="J97" s="1405"/>
      <c r="K97" s="1405"/>
      <c r="L97" s="1405"/>
      <c r="M97" s="1405"/>
      <c r="N97" s="1405"/>
      <c r="O97" s="1405"/>
    </row>
  </sheetData>
  <sheetProtection selectLockedCells="1" selectUnlockedCells="1"/>
  <mergeCells count="89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N14:N15"/>
    <mergeCell ref="O14:O15"/>
    <mergeCell ref="P14:P15"/>
    <mergeCell ref="D17:F17"/>
    <mergeCell ref="D18:F18"/>
    <mergeCell ref="L14:L15"/>
    <mergeCell ref="M14:M15"/>
    <mergeCell ref="D19:F19"/>
    <mergeCell ref="G14:G15"/>
    <mergeCell ref="I14:I15"/>
    <mergeCell ref="J14:J15"/>
    <mergeCell ref="K14:K15"/>
    <mergeCell ref="F14:F15"/>
    <mergeCell ref="A14:A15"/>
    <mergeCell ref="B14:B15"/>
    <mergeCell ref="C14:C15"/>
    <mergeCell ref="D14:D15"/>
    <mergeCell ref="E14:E15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277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406" t="s">
        <v>194</v>
      </c>
      <c r="C22" s="1406"/>
      <c r="D22" s="1406"/>
      <c r="E22" s="1406"/>
      <c r="F22" s="1407">
        <v>55000</v>
      </c>
      <c r="G22" s="1408">
        <v>0</v>
      </c>
      <c r="H22" s="1407">
        <v>55000</v>
      </c>
      <c r="I22" s="1408">
        <v>0</v>
      </c>
      <c r="J22" s="1408">
        <v>0</v>
      </c>
      <c r="K22" s="1408">
        <v>0</v>
      </c>
      <c r="L22" s="1408">
        <v>0</v>
      </c>
      <c r="M22" s="1408">
        <v>0</v>
      </c>
      <c r="N22" s="1404">
        <v>55000</v>
      </c>
    </row>
    <row r="23" spans="1:14" x14ac:dyDescent="0.25">
      <c r="B23" s="1406"/>
      <c r="C23" s="1406"/>
      <c r="D23" s="1406"/>
      <c r="E23" s="1406"/>
      <c r="F23" s="1407"/>
      <c r="G23" s="1408"/>
      <c r="H23" s="1407"/>
      <c r="I23" s="1408"/>
      <c r="J23" s="1408"/>
      <c r="K23" s="1408"/>
      <c r="L23" s="1408"/>
      <c r="M23" s="1408"/>
      <c r="N23" s="1404"/>
    </row>
    <row r="26" spans="1:14" x14ac:dyDescent="0.25">
      <c r="A26" s="24" t="s">
        <v>257</v>
      </c>
      <c r="B26" s="24"/>
      <c r="C26" s="5" t="s">
        <v>258</v>
      </c>
      <c r="L26" s="1394" t="s">
        <v>196</v>
      </c>
      <c r="M26" s="1394"/>
      <c r="N26" s="1394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405" t="s">
        <v>198</v>
      </c>
      <c r="M29" s="1405"/>
      <c r="N29" s="1405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394" t="s">
        <v>253</v>
      </c>
      <c r="M30" s="1394"/>
      <c r="N30" s="1394"/>
    </row>
    <row r="31" spans="1:14" x14ac:dyDescent="0.25">
      <c r="A31" s="25" t="s">
        <v>263</v>
      </c>
      <c r="B31" s="25"/>
      <c r="C31" t="s">
        <v>264</v>
      </c>
      <c r="L31" s="1405" t="s">
        <v>202</v>
      </c>
      <c r="M31" s="1405"/>
      <c r="N31" s="1405"/>
    </row>
    <row r="36" spans="1:14" x14ac:dyDescent="0.25">
      <c r="A36" s="1405"/>
      <c r="B36" s="1405"/>
      <c r="C36" s="1405"/>
      <c r="D36" s="1405"/>
      <c r="E36" s="1405"/>
      <c r="F36" s="1405"/>
      <c r="G36" s="1405"/>
      <c r="H36" s="1405"/>
      <c r="I36" s="1405"/>
      <c r="J36" s="1405"/>
      <c r="K36" s="1405"/>
      <c r="L36" s="1405"/>
      <c r="M36" s="1405"/>
      <c r="N36" s="1405"/>
    </row>
    <row r="37" spans="1:14" x14ac:dyDescent="0.25">
      <c r="A37" s="1394"/>
      <c r="B37" s="1394"/>
      <c r="C37" s="1394"/>
      <c r="D37" s="1394"/>
      <c r="E37" s="1394"/>
      <c r="F37" s="1394"/>
      <c r="G37" s="1394"/>
      <c r="H37" s="1394"/>
      <c r="I37" s="1394"/>
      <c r="J37" s="1394"/>
      <c r="K37" s="1394"/>
      <c r="L37" s="1394"/>
      <c r="M37" s="1394"/>
      <c r="N37" s="1394"/>
    </row>
    <row r="38" spans="1:14" x14ac:dyDescent="0.25">
      <c r="A38" s="1405"/>
      <c r="B38" s="1405"/>
      <c r="C38" s="1405"/>
      <c r="D38" s="1405"/>
      <c r="E38" s="1405"/>
      <c r="F38" s="1405"/>
      <c r="G38" s="1405"/>
      <c r="H38" s="1405"/>
      <c r="I38" s="1405"/>
      <c r="J38" s="1405"/>
      <c r="K38" s="1405"/>
      <c r="L38" s="1405"/>
      <c r="M38" s="1405"/>
      <c r="N38" s="1405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</row>
    <row r="9" spans="1:16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4" t="s">
        <v>280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</row>
    <row r="13" spans="1:16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1398" t="s">
        <v>208</v>
      </c>
      <c r="G15" s="1398" t="s">
        <v>209</v>
      </c>
      <c r="H15" s="3" t="s">
        <v>12</v>
      </c>
      <c r="I15" s="1401" t="s">
        <v>13</v>
      </c>
      <c r="J15" s="1398" t="s">
        <v>14</v>
      </c>
      <c r="K15" s="1398" t="s">
        <v>15</v>
      </c>
      <c r="L15" s="1398" t="s">
        <v>16</v>
      </c>
      <c r="M15" s="1398" t="s">
        <v>17</v>
      </c>
      <c r="N15" s="1398" t="s">
        <v>18</v>
      </c>
      <c r="O15" s="1398" t="s">
        <v>19</v>
      </c>
      <c r="P15" s="1399" t="s">
        <v>20</v>
      </c>
    </row>
    <row r="16" spans="1:16" x14ac:dyDescent="0.25">
      <c r="A16" s="1397"/>
      <c r="B16" s="1398"/>
      <c r="C16" s="1398"/>
      <c r="D16" s="1398"/>
      <c r="E16" s="1402"/>
      <c r="F16" s="1398"/>
      <c r="G16" s="1398"/>
      <c r="H16" s="4" t="s">
        <v>21</v>
      </c>
      <c r="I16" s="1401"/>
      <c r="J16" s="1398"/>
      <c r="K16" s="1398"/>
      <c r="L16" s="1398"/>
      <c r="M16" s="1398"/>
      <c r="N16" s="1398"/>
      <c r="O16" s="1398"/>
      <c r="P16" s="1399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406" t="s">
        <v>194</v>
      </c>
      <c r="C29" s="1406"/>
      <c r="D29" s="1406"/>
      <c r="E29" s="1406"/>
      <c r="F29" s="1406"/>
      <c r="G29" s="1406"/>
      <c r="H29" s="1407">
        <f t="shared" ref="H29:P29" si="0">SUM(H18:H28)</f>
        <v>355500</v>
      </c>
      <c r="I29" s="1408">
        <f t="shared" si="0"/>
        <v>0</v>
      </c>
      <c r="J29" s="1407">
        <f t="shared" si="0"/>
        <v>355500</v>
      </c>
      <c r="K29" s="1407">
        <f t="shared" si="0"/>
        <v>10202.859999999997</v>
      </c>
      <c r="L29" s="1407">
        <f t="shared" si="0"/>
        <v>7858.66</v>
      </c>
      <c r="M29" s="1407">
        <f t="shared" si="0"/>
        <v>10807.2</v>
      </c>
      <c r="N29" s="1407">
        <f t="shared" si="0"/>
        <v>1495</v>
      </c>
      <c r="O29" s="1407">
        <f t="shared" si="0"/>
        <v>30363.720000000005</v>
      </c>
      <c r="P29" s="1404">
        <f t="shared" si="0"/>
        <v>325136.28000000003</v>
      </c>
    </row>
    <row r="30" spans="1:16" x14ac:dyDescent="0.25">
      <c r="B30" s="1406"/>
      <c r="C30" s="1406"/>
      <c r="D30" s="1406"/>
      <c r="E30" s="1406"/>
      <c r="F30" s="1406"/>
      <c r="G30" s="1406"/>
      <c r="H30" s="1407"/>
      <c r="I30" s="1408"/>
      <c r="J30" s="1407"/>
      <c r="K30" s="1407"/>
      <c r="L30" s="1407"/>
      <c r="M30" s="1407"/>
      <c r="N30" s="1407"/>
      <c r="O30" s="1407"/>
      <c r="P30" s="1404"/>
    </row>
    <row r="33" spans="2:15" x14ac:dyDescent="0.25">
      <c r="B33" s="24" t="s">
        <v>195</v>
      </c>
      <c r="C33" s="24"/>
      <c r="D33" s="5" t="s">
        <v>250</v>
      </c>
      <c r="M33" s="1394" t="s">
        <v>196</v>
      </c>
      <c r="N33" s="1394"/>
      <c r="O33" s="1394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405" t="s">
        <v>198</v>
      </c>
      <c r="N36" s="1405"/>
      <c r="O36" s="1405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394" t="s">
        <v>253</v>
      </c>
      <c r="N37" s="1394"/>
      <c r="O37" s="1394"/>
    </row>
    <row r="38" spans="2:15" x14ac:dyDescent="0.25">
      <c r="B38" s="25" t="s">
        <v>201</v>
      </c>
      <c r="C38" s="25"/>
      <c r="D38" t="s">
        <v>254</v>
      </c>
      <c r="M38" s="1405" t="s">
        <v>202</v>
      </c>
      <c r="N38" s="1405"/>
      <c r="O38" s="1405"/>
    </row>
    <row r="41" spans="2:15" x14ac:dyDescent="0.25">
      <c r="B41" s="1394"/>
      <c r="C41" s="1394"/>
      <c r="D41" s="1394"/>
      <c r="E41" s="1394"/>
      <c r="F41" s="1394"/>
      <c r="G41" s="1394"/>
      <c r="H41" s="1394"/>
      <c r="I41" s="1394"/>
      <c r="J41" s="1394"/>
      <c r="K41" s="1394"/>
      <c r="L41" s="1394"/>
      <c r="M41" s="1394"/>
      <c r="N41" s="1394"/>
      <c r="O41" s="1394"/>
    </row>
    <row r="44" spans="2:15" x14ac:dyDescent="0.25"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</row>
    <row r="45" spans="2:15" x14ac:dyDescent="0.25">
      <c r="B45" s="1394"/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</row>
    <row r="46" spans="2:15" x14ac:dyDescent="0.25"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  <c r="O46" s="1405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283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5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396" t="s">
        <v>40</v>
      </c>
      <c r="F20" s="1396" t="s">
        <v>41</v>
      </c>
      <c r="G20" s="1396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396" t="s">
        <v>44</v>
      </c>
      <c r="F21" s="1396" t="s">
        <v>45</v>
      </c>
      <c r="G21" s="1396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396" t="s">
        <v>49</v>
      </c>
      <c r="F22" s="1396" t="s">
        <v>50</v>
      </c>
      <c r="G22" s="1396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396" t="s">
        <v>53</v>
      </c>
      <c r="F23" s="1396" t="s">
        <v>54</v>
      </c>
      <c r="G23" s="1396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396" t="s">
        <v>56</v>
      </c>
      <c r="F24" s="1396" t="s">
        <v>57</v>
      </c>
      <c r="G24" s="1396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396" t="s">
        <v>53</v>
      </c>
      <c r="F25" s="1396" t="s">
        <v>60</v>
      </c>
      <c r="G25" s="1396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396" t="s">
        <v>63</v>
      </c>
      <c r="F26" s="1396" t="s">
        <v>64</v>
      </c>
      <c r="G26" s="1396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396" t="s">
        <v>67</v>
      </c>
      <c r="F27" s="1396" t="s">
        <v>68</v>
      </c>
      <c r="G27" s="1396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396" t="s">
        <v>71</v>
      </c>
      <c r="F28" s="1396" t="s">
        <v>72</v>
      </c>
      <c r="G28" s="1396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396" t="s">
        <v>75</v>
      </c>
      <c r="F29" s="1396" t="s">
        <v>76</v>
      </c>
      <c r="G29" s="1396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396" t="s">
        <v>78</v>
      </c>
      <c r="F30" s="1396" t="s">
        <v>79</v>
      </c>
      <c r="G30" s="1396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396" t="s">
        <v>82</v>
      </c>
      <c r="F31" s="1396" t="s">
        <v>83</v>
      </c>
      <c r="G31" s="1396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396" t="s">
        <v>85</v>
      </c>
      <c r="F32" s="1396" t="s">
        <v>86</v>
      </c>
      <c r="G32" s="1396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396" t="s">
        <v>89</v>
      </c>
      <c r="F33" s="1396" t="s">
        <v>90</v>
      </c>
      <c r="G33" s="1396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396" t="s">
        <v>92</v>
      </c>
      <c r="F34" s="1396" t="s">
        <v>93</v>
      </c>
      <c r="G34" s="1396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396" t="s">
        <v>71</v>
      </c>
      <c r="F35" s="1396" t="s">
        <v>95</v>
      </c>
      <c r="G35" s="1396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396" t="s">
        <v>97</v>
      </c>
      <c r="F36" s="1396" t="s">
        <v>98</v>
      </c>
      <c r="G36" s="1396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396" t="s">
        <v>92</v>
      </c>
      <c r="F37" s="1396" t="s">
        <v>100</v>
      </c>
      <c r="G37" s="1396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396" t="s">
        <v>102</v>
      </c>
      <c r="F38" s="1396" t="s">
        <v>103</v>
      </c>
      <c r="G38" s="1396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396" t="s">
        <v>105</v>
      </c>
      <c r="F39" s="1396" t="s">
        <v>106</v>
      </c>
      <c r="G39" s="1396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396" t="s">
        <v>105</v>
      </c>
      <c r="F40" s="1396" t="s">
        <v>108</v>
      </c>
      <c r="G40" s="1396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396" t="s">
        <v>105</v>
      </c>
      <c r="F41" s="1396" t="s">
        <v>110</v>
      </c>
      <c r="G41" s="1396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396" t="s">
        <v>78</v>
      </c>
      <c r="F42" s="1396" t="s">
        <v>115</v>
      </c>
      <c r="G42" s="1396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396" t="s">
        <v>117</v>
      </c>
      <c r="F43" s="1396" t="s">
        <v>118</v>
      </c>
      <c r="G43" s="1396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396" t="s">
        <v>120</v>
      </c>
      <c r="F44" s="1396" t="s">
        <v>121</v>
      </c>
      <c r="G44" s="1396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396" t="s">
        <v>49</v>
      </c>
      <c r="F45" s="1396" t="s">
        <v>123</v>
      </c>
      <c r="G45" s="1396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396" t="s">
        <v>125</v>
      </c>
      <c r="F46" s="1396" t="s">
        <v>126</v>
      </c>
      <c r="G46" s="1396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396" t="s">
        <v>105</v>
      </c>
      <c r="F47" s="1396" t="s">
        <v>128</v>
      </c>
      <c r="G47" s="1396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396" t="s">
        <v>102</v>
      </c>
      <c r="F48" s="1396" t="s">
        <v>130</v>
      </c>
      <c r="G48" s="1396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396" t="s">
        <v>132</v>
      </c>
      <c r="F49" s="1396" t="s">
        <v>133</v>
      </c>
      <c r="G49" s="1396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396" t="s">
        <v>117</v>
      </c>
      <c r="F50" s="1396" t="s">
        <v>135</v>
      </c>
      <c r="G50" s="1396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396" t="s">
        <v>85</v>
      </c>
      <c r="F51" s="1396" t="s">
        <v>137</v>
      </c>
      <c r="G51" s="1396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396" t="s">
        <v>139</v>
      </c>
      <c r="F52" s="1396" t="s">
        <v>140</v>
      </c>
      <c r="G52" s="1396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396" t="s">
        <v>148</v>
      </c>
      <c r="F53" s="1396" t="s">
        <v>149</v>
      </c>
      <c r="G53" s="1396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396" t="s">
        <v>151</v>
      </c>
      <c r="F54" s="1396" t="s">
        <v>152</v>
      </c>
      <c r="G54" s="1396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396" t="s">
        <v>157</v>
      </c>
      <c r="F55" s="1396" t="s">
        <v>158</v>
      </c>
      <c r="G55" s="1396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396" t="s">
        <v>160</v>
      </c>
      <c r="F56" s="1396" t="s">
        <v>161</v>
      </c>
      <c r="G56" s="1396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396" t="s">
        <v>163</v>
      </c>
      <c r="F57" s="1396" t="s">
        <v>164</v>
      </c>
      <c r="G57" s="1396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396" t="s">
        <v>92</v>
      </c>
      <c r="F60" s="1396" t="s">
        <v>168</v>
      </c>
      <c r="G60" s="1396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396" t="s">
        <v>105</v>
      </c>
      <c r="F61" s="1396" t="s">
        <v>170</v>
      </c>
      <c r="G61" s="1396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396" t="s">
        <v>40</v>
      </c>
      <c r="F64" s="1396" t="s">
        <v>172</v>
      </c>
      <c r="G64" s="1396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396" t="s">
        <v>92</v>
      </c>
      <c r="F69" s="1396"/>
      <c r="G69" s="1396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396" t="s">
        <v>276</v>
      </c>
      <c r="F74" s="1396"/>
      <c r="G74" s="1396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396" t="s">
        <v>30</v>
      </c>
      <c r="F75" s="1396" t="s">
        <v>31</v>
      </c>
      <c r="G75" s="1396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396" t="s">
        <v>30</v>
      </c>
      <c r="F76" s="1396" t="s">
        <v>31</v>
      </c>
      <c r="G76" s="1396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396" t="s">
        <v>30</v>
      </c>
      <c r="F77" s="1396" t="s">
        <v>31</v>
      </c>
      <c r="G77" s="1396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396" t="s">
        <v>92</v>
      </c>
      <c r="F78" s="1396" t="s">
        <v>176</v>
      </c>
      <c r="G78" s="1396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396" t="s">
        <v>178</v>
      </c>
      <c r="F79" s="1396" t="s">
        <v>179</v>
      </c>
      <c r="G79" s="1396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414" t="s">
        <v>92</v>
      </c>
      <c r="F80" s="1414" t="s">
        <v>193</v>
      </c>
      <c r="G80" s="1414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415" t="s">
        <v>288</v>
      </c>
      <c r="D81" s="1415"/>
      <c r="E81" s="1415"/>
      <c r="F81" s="1415"/>
      <c r="G81" s="1415"/>
      <c r="H81" s="1415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394" t="s">
        <v>196</v>
      </c>
      <c r="O84" s="1394"/>
      <c r="P84" s="1394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405" t="s">
        <v>198</v>
      </c>
      <c r="O87" s="1405"/>
      <c r="P87" s="1405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394" t="s">
        <v>253</v>
      </c>
      <c r="O88" s="1394"/>
      <c r="P88" s="1394"/>
    </row>
    <row r="89" spans="3:17" x14ac:dyDescent="0.25">
      <c r="C89" s="25" t="s">
        <v>201</v>
      </c>
      <c r="D89" s="25"/>
      <c r="E89" t="s">
        <v>254</v>
      </c>
      <c r="N89" s="1405" t="s">
        <v>202</v>
      </c>
      <c r="O89" s="1405"/>
      <c r="P89" s="1405"/>
    </row>
    <row r="92" spans="3:17" x14ac:dyDescent="0.25">
      <c r="C92" s="1394"/>
      <c r="D92" s="1394"/>
      <c r="E92" s="1394"/>
      <c r="F92" s="1394"/>
      <c r="G92" s="1394"/>
      <c r="H92" s="1394"/>
      <c r="I92" s="1394"/>
      <c r="J92" s="1394"/>
      <c r="K92" s="1394"/>
      <c r="L92" s="1394"/>
      <c r="M92" s="1394"/>
      <c r="N92" s="1394"/>
      <c r="O92" s="1394"/>
      <c r="P92" s="1394"/>
    </row>
    <row r="95" spans="3:17" x14ac:dyDescent="0.25">
      <c r="C95" s="1405"/>
      <c r="D95" s="1405"/>
      <c r="E95" s="1405"/>
      <c r="F95" s="1405"/>
      <c r="G95" s="1405"/>
      <c r="H95" s="1405"/>
      <c r="I95" s="1405"/>
      <c r="J95" s="1405"/>
      <c r="K95" s="1405"/>
      <c r="L95" s="1405"/>
      <c r="M95" s="1405"/>
      <c r="N95" s="1405"/>
      <c r="O95" s="1405"/>
      <c r="P95" s="1405"/>
    </row>
    <row r="96" spans="3:17" x14ac:dyDescent="0.25">
      <c r="C96" s="1394"/>
      <c r="D96" s="1394"/>
      <c r="E96" s="1394"/>
      <c r="F96" s="1394"/>
      <c r="G96" s="1394"/>
      <c r="H96" s="1394"/>
      <c r="I96" s="1394"/>
      <c r="J96" s="1394"/>
      <c r="K96" s="1394"/>
      <c r="L96" s="1394"/>
      <c r="M96" s="1394"/>
      <c r="N96" s="1394"/>
      <c r="O96" s="1394"/>
      <c r="P96" s="1394"/>
    </row>
    <row r="97" spans="3:16" x14ac:dyDescent="0.25">
      <c r="C97" s="1405"/>
      <c r="D97" s="1405"/>
      <c r="E97" s="1405"/>
      <c r="F97" s="1405"/>
      <c r="G97" s="1405"/>
      <c r="H97" s="1405"/>
      <c r="I97" s="1405"/>
      <c r="J97" s="1405"/>
      <c r="K97" s="1405"/>
      <c r="L97" s="1405"/>
      <c r="M97" s="1405"/>
      <c r="N97" s="1405"/>
      <c r="O97" s="1405"/>
      <c r="P97" s="1405"/>
    </row>
  </sheetData>
  <sheetProtection selectLockedCells="1" selectUnlockedCells="1"/>
  <mergeCells count="82"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289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5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418" t="s">
        <v>194</v>
      </c>
      <c r="D34" s="1418"/>
      <c r="E34" s="1418"/>
      <c r="F34" s="1418"/>
      <c r="G34" s="1418"/>
      <c r="H34" s="1418"/>
      <c r="I34" s="1417">
        <f t="shared" ref="I34:Q34" si="0">SUM(I18:I33)</f>
        <v>620500</v>
      </c>
      <c r="J34" s="1419">
        <f t="shared" si="0"/>
        <v>0</v>
      </c>
      <c r="K34" s="1417">
        <f t="shared" si="0"/>
        <v>620500</v>
      </c>
      <c r="L34" s="1417">
        <f t="shared" si="0"/>
        <v>17808.36</v>
      </c>
      <c r="M34" s="1417">
        <f t="shared" si="0"/>
        <v>26951.29</v>
      </c>
      <c r="N34" s="1417">
        <f t="shared" si="0"/>
        <v>18863.2</v>
      </c>
      <c r="O34" s="1417">
        <f t="shared" si="0"/>
        <v>1620</v>
      </c>
      <c r="P34" s="1417">
        <f t="shared" si="0"/>
        <v>65242.850000000006</v>
      </c>
      <c r="Q34" s="1416">
        <f t="shared" si="0"/>
        <v>555257.15</v>
      </c>
    </row>
    <row r="35" spans="2:17" x14ac:dyDescent="0.25">
      <c r="C35" s="1418"/>
      <c r="D35" s="1418"/>
      <c r="E35" s="1418"/>
      <c r="F35" s="1418"/>
      <c r="G35" s="1418"/>
      <c r="H35" s="1418"/>
      <c r="I35" s="1417"/>
      <c r="J35" s="1419"/>
      <c r="K35" s="1417"/>
      <c r="L35" s="1417"/>
      <c r="M35" s="1417"/>
      <c r="N35" s="1417"/>
      <c r="O35" s="1417"/>
      <c r="P35" s="1417"/>
      <c r="Q35" s="1416"/>
    </row>
    <row r="38" spans="2:17" x14ac:dyDescent="0.25">
      <c r="C38" s="24" t="s">
        <v>195</v>
      </c>
      <c r="D38" s="24"/>
      <c r="E38" s="5" t="s">
        <v>250</v>
      </c>
      <c r="N38" s="1394" t="s">
        <v>196</v>
      </c>
      <c r="O38" s="1394"/>
      <c r="P38" s="1394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405" t="s">
        <v>198</v>
      </c>
      <c r="O41" s="1405"/>
      <c r="P41" s="1405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394" t="s">
        <v>253</v>
      </c>
      <c r="O42" s="1394"/>
      <c r="P42" s="1394"/>
    </row>
    <row r="43" spans="2:17" x14ac:dyDescent="0.25">
      <c r="C43" s="25" t="s">
        <v>201</v>
      </c>
      <c r="D43" s="25"/>
      <c r="E43" t="s">
        <v>254</v>
      </c>
      <c r="N43" s="1405" t="s">
        <v>202</v>
      </c>
      <c r="O43" s="1405"/>
      <c r="P43" s="1405"/>
    </row>
    <row r="46" spans="2:17" x14ac:dyDescent="0.25">
      <c r="C46" s="1394"/>
      <c r="D46" s="1394"/>
      <c r="E46" s="1394"/>
      <c r="F46" s="1394"/>
      <c r="G46" s="1394"/>
      <c r="H46" s="1394"/>
      <c r="I46" s="1394"/>
      <c r="J46" s="1394"/>
      <c r="K46" s="1394"/>
      <c r="L46" s="1394"/>
      <c r="M46" s="1394"/>
      <c r="N46" s="1394"/>
      <c r="O46" s="1394"/>
      <c r="P46" s="1394"/>
    </row>
    <row r="49" spans="3:16" x14ac:dyDescent="0.25">
      <c r="C49" s="1405"/>
      <c r="D49" s="1405"/>
      <c r="E49" s="1405"/>
      <c r="F49" s="1405"/>
      <c r="G49" s="1405"/>
      <c r="H49" s="1405"/>
      <c r="I49" s="1405"/>
      <c r="J49" s="1405"/>
      <c r="K49" s="1405"/>
      <c r="L49" s="1405"/>
      <c r="M49" s="1405"/>
      <c r="N49" s="1405"/>
      <c r="O49" s="1405"/>
      <c r="P49" s="1405"/>
    </row>
    <row r="50" spans="3:16" x14ac:dyDescent="0.25">
      <c r="C50" s="1394"/>
      <c r="D50" s="1394"/>
      <c r="E50" s="1394"/>
      <c r="F50" s="1394"/>
      <c r="G50" s="1394"/>
      <c r="H50" s="1394"/>
      <c r="I50" s="1394"/>
      <c r="J50" s="1394"/>
      <c r="K50" s="1394"/>
      <c r="L50" s="1394"/>
      <c r="M50" s="1394"/>
      <c r="N50" s="1394"/>
      <c r="O50" s="1394"/>
      <c r="P50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</sheetData>
  <sheetProtection selectLockedCells="1" selectUnlockedCells="1"/>
  <mergeCells count="39"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302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406" t="s">
        <v>194</v>
      </c>
      <c r="C22" s="1406"/>
      <c r="D22" s="1406"/>
      <c r="E22" s="1406"/>
      <c r="F22" s="1407">
        <v>55000</v>
      </c>
      <c r="G22" s="1408">
        <v>0</v>
      </c>
      <c r="H22" s="1407">
        <v>55000</v>
      </c>
      <c r="I22" s="1408">
        <v>0</v>
      </c>
      <c r="J22" s="1408">
        <v>0</v>
      </c>
      <c r="K22" s="1408">
        <v>0</v>
      </c>
      <c r="L22" s="1408">
        <v>0</v>
      </c>
      <c r="M22" s="1408">
        <v>0</v>
      </c>
      <c r="N22" s="1404">
        <v>55000</v>
      </c>
    </row>
    <row r="23" spans="1:14" x14ac:dyDescent="0.25">
      <c r="B23" s="1406"/>
      <c r="C23" s="1406"/>
      <c r="D23" s="1406"/>
      <c r="E23" s="1406"/>
      <c r="F23" s="1407"/>
      <c r="G23" s="1408"/>
      <c r="H23" s="1407"/>
      <c r="I23" s="1408"/>
      <c r="J23" s="1408"/>
      <c r="K23" s="1408"/>
      <c r="L23" s="1408"/>
      <c r="M23" s="1408"/>
      <c r="N23" s="1404"/>
    </row>
    <row r="26" spans="1:14" x14ac:dyDescent="0.25">
      <c r="A26" s="24" t="s">
        <v>257</v>
      </c>
      <c r="B26" s="24"/>
      <c r="C26" s="5" t="s">
        <v>258</v>
      </c>
      <c r="L26" s="1394" t="s">
        <v>196</v>
      </c>
      <c r="M26" s="1394"/>
      <c r="N26" s="1394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405" t="s">
        <v>198</v>
      </c>
      <c r="M29" s="1405"/>
      <c r="N29" s="1405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394" t="s">
        <v>253</v>
      </c>
      <c r="M30" s="1394"/>
      <c r="N30" s="1394"/>
    </row>
    <row r="31" spans="1:14" x14ac:dyDescent="0.25">
      <c r="A31" s="25" t="s">
        <v>263</v>
      </c>
      <c r="B31" s="25"/>
      <c r="C31" t="s">
        <v>264</v>
      </c>
      <c r="L31" s="1405" t="s">
        <v>202</v>
      </c>
      <c r="M31" s="1405"/>
      <c r="N31" s="1405"/>
    </row>
    <row r="36" spans="1:14" x14ac:dyDescent="0.25">
      <c r="A36" s="1405"/>
      <c r="B36" s="1405"/>
      <c r="C36" s="1405"/>
      <c r="D36" s="1405"/>
      <c r="E36" s="1405"/>
      <c r="F36" s="1405"/>
      <c r="G36" s="1405"/>
      <c r="H36" s="1405"/>
      <c r="I36" s="1405"/>
      <c r="J36" s="1405"/>
      <c r="K36" s="1405"/>
      <c r="L36" s="1405"/>
      <c r="M36" s="1405"/>
      <c r="N36" s="1405"/>
    </row>
    <row r="37" spans="1:14" x14ac:dyDescent="0.25">
      <c r="A37" s="1394"/>
      <c r="B37" s="1394"/>
      <c r="C37" s="1394"/>
      <c r="D37" s="1394"/>
      <c r="E37" s="1394"/>
      <c r="F37" s="1394"/>
      <c r="G37" s="1394"/>
      <c r="H37" s="1394"/>
      <c r="I37" s="1394"/>
      <c r="J37" s="1394"/>
      <c r="K37" s="1394"/>
      <c r="L37" s="1394"/>
      <c r="M37" s="1394"/>
      <c r="N37" s="1394"/>
    </row>
    <row r="38" spans="1:14" x14ac:dyDescent="0.25">
      <c r="A38" s="1405"/>
      <c r="B38" s="1405"/>
      <c r="C38" s="1405"/>
      <c r="D38" s="1405"/>
      <c r="E38" s="1405"/>
      <c r="F38" s="1405"/>
      <c r="G38" s="1405"/>
      <c r="H38" s="1405"/>
      <c r="I38" s="1405"/>
      <c r="J38" s="1405"/>
      <c r="K38" s="1405"/>
      <c r="L38" s="1405"/>
      <c r="M38" s="1405"/>
      <c r="N38" s="1405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303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5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396" t="s">
        <v>40</v>
      </c>
      <c r="F20" s="1396" t="s">
        <v>41</v>
      </c>
      <c r="G20" s="1396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396" t="s">
        <v>44</v>
      </c>
      <c r="F21" s="1396" t="s">
        <v>45</v>
      </c>
      <c r="G21" s="1396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396" t="s">
        <v>49</v>
      </c>
      <c r="F22" s="1396" t="s">
        <v>50</v>
      </c>
      <c r="G22" s="1396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396" t="s">
        <v>53</v>
      </c>
      <c r="F23" s="1396" t="s">
        <v>54</v>
      </c>
      <c r="G23" s="1396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396" t="s">
        <v>56</v>
      </c>
      <c r="F24" s="1396" t="s">
        <v>57</v>
      </c>
      <c r="G24" s="1396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396" t="s">
        <v>53</v>
      </c>
      <c r="F25" s="1396" t="s">
        <v>60</v>
      </c>
      <c r="G25" s="1396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396" t="s">
        <v>63</v>
      </c>
      <c r="F26" s="1396" t="s">
        <v>64</v>
      </c>
      <c r="G26" s="1396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396" t="s">
        <v>67</v>
      </c>
      <c r="F27" s="1396" t="s">
        <v>68</v>
      </c>
      <c r="G27" s="1396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396" t="s">
        <v>71</v>
      </c>
      <c r="F28" s="1396" t="s">
        <v>72</v>
      </c>
      <c r="G28" s="1396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396" t="s">
        <v>75</v>
      </c>
      <c r="F29" s="1396" t="s">
        <v>76</v>
      </c>
      <c r="G29" s="1396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396" t="s">
        <v>78</v>
      </c>
      <c r="F30" s="1396" t="s">
        <v>79</v>
      </c>
      <c r="G30" s="1396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396" t="s">
        <v>82</v>
      </c>
      <c r="F31" s="1396" t="s">
        <v>83</v>
      </c>
      <c r="G31" s="1396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396" t="s">
        <v>85</v>
      </c>
      <c r="F32" s="1396" t="s">
        <v>86</v>
      </c>
      <c r="G32" s="1396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396" t="s">
        <v>89</v>
      </c>
      <c r="F33" s="1396" t="s">
        <v>90</v>
      </c>
      <c r="G33" s="1396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396" t="s">
        <v>92</v>
      </c>
      <c r="F34" s="1396" t="s">
        <v>93</v>
      </c>
      <c r="G34" s="1396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396" t="s">
        <v>71</v>
      </c>
      <c r="F35" s="1396" t="s">
        <v>95</v>
      </c>
      <c r="G35" s="1396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396" t="s">
        <v>97</v>
      </c>
      <c r="F36" s="1396" t="s">
        <v>98</v>
      </c>
      <c r="G36" s="1396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396" t="s">
        <v>92</v>
      </c>
      <c r="F37" s="1396" t="s">
        <v>100</v>
      </c>
      <c r="G37" s="1396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396" t="s">
        <v>102</v>
      </c>
      <c r="F38" s="1396" t="s">
        <v>103</v>
      </c>
      <c r="G38" s="1396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396" t="s">
        <v>105</v>
      </c>
      <c r="F39" s="1396" t="s">
        <v>106</v>
      </c>
      <c r="G39" s="1396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396" t="s">
        <v>105</v>
      </c>
      <c r="F40" s="1396" t="s">
        <v>108</v>
      </c>
      <c r="G40" s="1396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396" t="s">
        <v>105</v>
      </c>
      <c r="F41" s="1396" t="s">
        <v>110</v>
      </c>
      <c r="G41" s="1396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396" t="s">
        <v>78</v>
      </c>
      <c r="F42" s="1396" t="s">
        <v>115</v>
      </c>
      <c r="G42" s="1396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396" t="s">
        <v>117</v>
      </c>
      <c r="F43" s="1396" t="s">
        <v>118</v>
      </c>
      <c r="G43" s="1396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396" t="s">
        <v>120</v>
      </c>
      <c r="F44" s="1396" t="s">
        <v>121</v>
      </c>
      <c r="G44" s="1396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396" t="s">
        <v>49</v>
      </c>
      <c r="F45" s="1396" t="s">
        <v>123</v>
      </c>
      <c r="G45" s="1396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396" t="s">
        <v>125</v>
      </c>
      <c r="F46" s="1396" t="s">
        <v>126</v>
      </c>
      <c r="G46" s="1396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396" t="s">
        <v>105</v>
      </c>
      <c r="F47" s="1396" t="s">
        <v>128</v>
      </c>
      <c r="G47" s="1396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396" t="s">
        <v>102</v>
      </c>
      <c r="F48" s="1396" t="s">
        <v>130</v>
      </c>
      <c r="G48" s="1396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396" t="s">
        <v>132</v>
      </c>
      <c r="F49" s="1396" t="s">
        <v>133</v>
      </c>
      <c r="G49" s="1396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396" t="s">
        <v>117</v>
      </c>
      <c r="F50" s="1396" t="s">
        <v>135</v>
      </c>
      <c r="G50" s="1396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396" t="s">
        <v>85</v>
      </c>
      <c r="F51" s="1396" t="s">
        <v>137</v>
      </c>
      <c r="G51" s="1396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396" t="s">
        <v>139</v>
      </c>
      <c r="F52" s="1396" t="s">
        <v>140</v>
      </c>
      <c r="G52" s="1396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396" t="s">
        <v>148</v>
      </c>
      <c r="F53" s="1396" t="s">
        <v>149</v>
      </c>
      <c r="G53" s="1396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396" t="s">
        <v>151</v>
      </c>
      <c r="F54" s="1396" t="s">
        <v>152</v>
      </c>
      <c r="G54" s="1396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396" t="s">
        <v>157</v>
      </c>
      <c r="F55" s="1396" t="s">
        <v>158</v>
      </c>
      <c r="G55" s="1396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396" t="s">
        <v>160</v>
      </c>
      <c r="F57" s="1396" t="s">
        <v>161</v>
      </c>
      <c r="G57" s="1396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396" t="s">
        <v>163</v>
      </c>
      <c r="F58" s="1396" t="s">
        <v>164</v>
      </c>
      <c r="G58" s="1396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396" t="s">
        <v>92</v>
      </c>
      <c r="F61" s="1396" t="s">
        <v>168</v>
      </c>
      <c r="G61" s="1396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396" t="s">
        <v>105</v>
      </c>
      <c r="F62" s="1396" t="s">
        <v>170</v>
      </c>
      <c r="G62" s="1396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396" t="s">
        <v>40</v>
      </c>
      <c r="F66" s="1396" t="s">
        <v>172</v>
      </c>
      <c r="G66" s="1396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396" t="s">
        <v>92</v>
      </c>
      <c r="F71" s="1396"/>
      <c r="G71" s="1396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96" t="s">
        <v>276</v>
      </c>
      <c r="F76" s="1396"/>
      <c r="G76" s="1396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96" t="s">
        <v>30</v>
      </c>
      <c r="F77" s="1396" t="s">
        <v>31</v>
      </c>
      <c r="G77" s="1396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96" t="s">
        <v>92</v>
      </c>
      <c r="F86" s="1396" t="s">
        <v>176</v>
      </c>
      <c r="G86" s="1396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96" t="s">
        <v>178</v>
      </c>
      <c r="F87" s="1396" t="s">
        <v>179</v>
      </c>
      <c r="G87" s="1396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14" t="s">
        <v>92</v>
      </c>
      <c r="F88" s="1414" t="s">
        <v>193</v>
      </c>
      <c r="G88" s="1414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415" t="s">
        <v>288</v>
      </c>
      <c r="D116" s="1415"/>
      <c r="E116" s="1415"/>
      <c r="F116" s="1415"/>
      <c r="G116" s="1415"/>
      <c r="H116" s="1415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394" t="s">
        <v>196</v>
      </c>
      <c r="O119" s="1394"/>
      <c r="P119" s="1394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405" t="s">
        <v>198</v>
      </c>
      <c r="O122" s="1405"/>
      <c r="P122" s="1405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394" t="s">
        <v>253</v>
      </c>
      <c r="O123" s="1394"/>
      <c r="P123" s="1394"/>
    </row>
    <row r="124" spans="2:17" x14ac:dyDescent="0.25">
      <c r="C124" s="25" t="s">
        <v>201</v>
      </c>
      <c r="D124" s="25"/>
      <c r="E124" t="s">
        <v>254</v>
      </c>
      <c r="N124" s="1405" t="s">
        <v>202</v>
      </c>
      <c r="O124" s="1405"/>
      <c r="P124" s="1405"/>
    </row>
    <row r="127" spans="2:17" x14ac:dyDescent="0.25">
      <c r="C127" s="1394"/>
      <c r="D127" s="1394"/>
      <c r="E127" s="1394"/>
      <c r="F127" s="1394"/>
      <c r="G127" s="1394"/>
      <c r="H127" s="1394"/>
      <c r="I127" s="1394"/>
      <c r="J127" s="1394"/>
      <c r="K127" s="1394"/>
      <c r="L127" s="1394"/>
      <c r="M127" s="1394"/>
      <c r="N127" s="1394"/>
      <c r="O127" s="1394"/>
      <c r="P127" s="1394"/>
    </row>
    <row r="130" spans="3:16" x14ac:dyDescent="0.25">
      <c r="C130" s="1405"/>
      <c r="D130" s="1405"/>
      <c r="E130" s="1405"/>
      <c r="F130" s="1405"/>
      <c r="G130" s="1405"/>
      <c r="H130" s="1405"/>
      <c r="I130" s="1405"/>
      <c r="J130" s="1405"/>
      <c r="K130" s="1405"/>
      <c r="L130" s="1405"/>
      <c r="M130" s="1405"/>
      <c r="N130" s="1405"/>
      <c r="O130" s="1405"/>
      <c r="P130" s="1405"/>
    </row>
    <row r="131" spans="3:16" x14ac:dyDescent="0.25">
      <c r="C131" s="1394"/>
      <c r="D131" s="1394"/>
      <c r="E131" s="1394"/>
      <c r="F131" s="1394"/>
      <c r="G131" s="1394"/>
      <c r="H131" s="1394"/>
      <c r="I131" s="1394"/>
      <c r="J131" s="1394"/>
      <c r="K131" s="1394"/>
      <c r="L131" s="1394"/>
      <c r="M131" s="1394"/>
      <c r="N131" s="1394"/>
      <c r="O131" s="1394"/>
      <c r="P131" s="1394"/>
    </row>
    <row r="132" spans="3:16" x14ac:dyDescent="0.25">
      <c r="C132" s="1405"/>
      <c r="D132" s="1405"/>
      <c r="E132" s="1405"/>
      <c r="F132" s="1405"/>
      <c r="G132" s="1405"/>
      <c r="H132" s="1405"/>
      <c r="I132" s="1405"/>
      <c r="J132" s="1405"/>
      <c r="K132" s="1405"/>
      <c r="L132" s="1405"/>
      <c r="M132" s="1405"/>
      <c r="N132" s="1405"/>
      <c r="O132" s="1405"/>
      <c r="P132" s="1405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352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5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418" t="s">
        <v>194</v>
      </c>
      <c r="D49" s="1418"/>
      <c r="E49" s="1418"/>
      <c r="F49" s="1418"/>
      <c r="G49" s="1418"/>
      <c r="H49" s="1418"/>
      <c r="I49" s="1417">
        <f t="shared" ref="I49:O49" si="0">SUM(I18:I48)</f>
        <v>1162000</v>
      </c>
      <c r="J49" s="1419">
        <f t="shared" si="0"/>
        <v>0</v>
      </c>
      <c r="K49" s="1417">
        <f t="shared" si="0"/>
        <v>1162000</v>
      </c>
      <c r="L49" s="1417">
        <f t="shared" si="0"/>
        <v>33349.410000000003</v>
      </c>
      <c r="M49" s="1417">
        <f t="shared" si="0"/>
        <v>35738.051824000009</v>
      </c>
      <c r="N49" s="1417">
        <f t="shared" si="0"/>
        <v>35324.800000000003</v>
      </c>
      <c r="O49" s="1417">
        <f t="shared" si="0"/>
        <v>2065.12</v>
      </c>
      <c r="P49" s="1417">
        <v>106477.38</v>
      </c>
      <c r="Q49" s="1416">
        <f>SUM(Q18:Q48)</f>
        <v>1055522.6199999996</v>
      </c>
    </row>
    <row r="50" spans="3:17" x14ac:dyDescent="0.25">
      <c r="C50" s="1418"/>
      <c r="D50" s="1418"/>
      <c r="E50" s="1418"/>
      <c r="F50" s="1418"/>
      <c r="G50" s="1418"/>
      <c r="H50" s="1418"/>
      <c r="I50" s="1417"/>
      <c r="J50" s="1419"/>
      <c r="K50" s="1417"/>
      <c r="L50" s="1417"/>
      <c r="M50" s="1417"/>
      <c r="N50" s="1417"/>
      <c r="O50" s="1417"/>
      <c r="P50" s="1417"/>
      <c r="Q50" s="1416"/>
    </row>
    <row r="53" spans="3:17" x14ac:dyDescent="0.25">
      <c r="C53" s="24" t="s">
        <v>195</v>
      </c>
      <c r="D53" s="24"/>
      <c r="E53" s="5" t="s">
        <v>250</v>
      </c>
      <c r="N53" s="1394" t="s">
        <v>196</v>
      </c>
      <c r="O53" s="1394"/>
      <c r="P53" s="1394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405" t="s">
        <v>198</v>
      </c>
      <c r="O56" s="1405"/>
      <c r="P56" s="1405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394" t="s">
        <v>253</v>
      </c>
      <c r="O57" s="1394"/>
      <c r="P57" s="1394"/>
    </row>
    <row r="58" spans="3:17" x14ac:dyDescent="0.25">
      <c r="C58" s="25" t="s">
        <v>201</v>
      </c>
      <c r="D58" s="25"/>
      <c r="E58" t="s">
        <v>254</v>
      </c>
      <c r="N58" s="1405" t="s">
        <v>202</v>
      </c>
      <c r="O58" s="1405"/>
      <c r="P58" s="1405"/>
    </row>
    <row r="61" spans="3:17" x14ac:dyDescent="0.25">
      <c r="C61" s="1394"/>
      <c r="D61" s="1394"/>
      <c r="E61" s="1394"/>
      <c r="F61" s="1394"/>
      <c r="G61" s="1394"/>
      <c r="H61" s="1394"/>
      <c r="I61" s="1394"/>
      <c r="J61" s="1394"/>
      <c r="K61" s="1394"/>
      <c r="L61" s="1394"/>
      <c r="M61" s="1394"/>
      <c r="N61" s="1394"/>
      <c r="O61" s="1394"/>
      <c r="P61" s="1394"/>
    </row>
    <row r="64" spans="3:17" x14ac:dyDescent="0.25">
      <c r="C64" s="1405"/>
      <c r="D64" s="1405"/>
      <c r="E64" s="1405"/>
      <c r="F64" s="1405"/>
      <c r="G64" s="1405"/>
      <c r="H64" s="1405"/>
      <c r="I64" s="1405"/>
      <c r="J64" s="1405"/>
      <c r="K64" s="1405"/>
      <c r="L64" s="1405"/>
      <c r="M64" s="1405"/>
      <c r="N64" s="1405"/>
      <c r="O64" s="1405"/>
      <c r="P64" s="1405"/>
    </row>
    <row r="65" spans="3:16" x14ac:dyDescent="0.25">
      <c r="C65" s="1394"/>
      <c r="D65" s="1394"/>
      <c r="E65" s="1394"/>
      <c r="F65" s="1394"/>
      <c r="G65" s="1394"/>
      <c r="H65" s="1394"/>
      <c r="I65" s="1394"/>
      <c r="J65" s="1394"/>
      <c r="K65" s="1394"/>
      <c r="L65" s="1394"/>
      <c r="M65" s="1394"/>
      <c r="N65" s="1394"/>
      <c r="O65" s="1394"/>
      <c r="P65" s="1394"/>
    </row>
    <row r="66" spans="3:16" x14ac:dyDescent="0.25">
      <c r="C66" s="1405"/>
      <c r="D66" s="1405"/>
      <c r="E66" s="1405"/>
      <c r="F66" s="1405"/>
      <c r="G66" s="1405"/>
      <c r="H66" s="1405"/>
      <c r="I66" s="1405"/>
      <c r="J66" s="1405"/>
      <c r="K66" s="1405"/>
      <c r="L66" s="1405"/>
      <c r="M66" s="1405"/>
      <c r="N66" s="1405"/>
      <c r="O66" s="1405"/>
      <c r="P66" s="1405"/>
    </row>
  </sheetData>
  <sheetProtection selectLockedCells="1" selectUnlockedCells="1"/>
  <mergeCells count="39"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393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406" t="s">
        <v>194</v>
      </c>
      <c r="C30" s="1406"/>
      <c r="D30" s="1406"/>
      <c r="E30" s="1406"/>
      <c r="F30" s="1420">
        <v>122000</v>
      </c>
      <c r="G30" s="1408">
        <v>0</v>
      </c>
      <c r="H30" s="1420">
        <v>122000</v>
      </c>
      <c r="I30" s="1408">
        <v>0</v>
      </c>
      <c r="J30" s="1408">
        <v>0</v>
      </c>
      <c r="K30" s="1408">
        <v>0</v>
      </c>
      <c r="L30" s="1408">
        <v>0</v>
      </c>
      <c r="M30" s="1421">
        <v>0</v>
      </c>
      <c r="N30" s="1420">
        <v>122000</v>
      </c>
    </row>
    <row r="31" spans="1:14" x14ac:dyDescent="0.25">
      <c r="B31" s="1406"/>
      <c r="C31" s="1406"/>
      <c r="D31" s="1406"/>
      <c r="E31" s="1406"/>
      <c r="F31" s="1420"/>
      <c r="G31" s="1408"/>
      <c r="H31" s="1420"/>
      <c r="I31" s="1408"/>
      <c r="J31" s="1408"/>
      <c r="K31" s="1408"/>
      <c r="L31" s="1408"/>
      <c r="M31" s="1421"/>
      <c r="N31" s="1420"/>
    </row>
    <row r="34" spans="1:14" x14ac:dyDescent="0.25">
      <c r="A34" s="24" t="s">
        <v>257</v>
      </c>
      <c r="B34" s="24"/>
      <c r="C34" s="5" t="s">
        <v>258</v>
      </c>
      <c r="L34" s="1394" t="s">
        <v>196</v>
      </c>
      <c r="M34" s="1394"/>
      <c r="N34" s="1394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405" t="s">
        <v>198</v>
      </c>
      <c r="M37" s="1405"/>
      <c r="N37" s="1405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394" t="s">
        <v>253</v>
      </c>
      <c r="M38" s="1394"/>
      <c r="N38" s="1394"/>
    </row>
    <row r="39" spans="1:14" x14ac:dyDescent="0.25">
      <c r="A39" s="25" t="s">
        <v>263</v>
      </c>
      <c r="B39" s="25"/>
      <c r="C39" t="s">
        <v>264</v>
      </c>
      <c r="L39" s="1405" t="s">
        <v>202</v>
      </c>
      <c r="M39" s="1405"/>
      <c r="N39" s="1405"/>
    </row>
    <row r="44" spans="1:14" x14ac:dyDescent="0.25">
      <c r="A44" s="1405"/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</row>
    <row r="45" spans="1:14" x14ac:dyDescent="0.25">
      <c r="A45" s="1394"/>
      <c r="B45" s="1394"/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</row>
    <row r="46" spans="1:14" x14ac:dyDescent="0.25">
      <c r="A46" s="1405"/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</row>
  </sheetData>
  <sheetProtection selectLockedCells="1" selectUnlockedCells="1"/>
  <mergeCells count="36"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403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396" t="s">
        <v>40</v>
      </c>
      <c r="F20" s="1396" t="s">
        <v>41</v>
      </c>
      <c r="G20" s="1396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396" t="s">
        <v>44</v>
      </c>
      <c r="F21" s="1396" t="s">
        <v>45</v>
      </c>
      <c r="G21" s="1396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396" t="s">
        <v>49</v>
      </c>
      <c r="F22" s="1396" t="s">
        <v>50</v>
      </c>
      <c r="G22" s="1396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396" t="s">
        <v>53</v>
      </c>
      <c r="F23" s="1396" t="s">
        <v>54</v>
      </c>
      <c r="G23" s="1396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396" t="s">
        <v>56</v>
      </c>
      <c r="F24" s="1396" t="s">
        <v>57</v>
      </c>
      <c r="G24" s="1396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396" t="s">
        <v>53</v>
      </c>
      <c r="F25" s="1396" t="s">
        <v>60</v>
      </c>
      <c r="G25" s="1396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396" t="s">
        <v>63</v>
      </c>
      <c r="F26" s="1396" t="s">
        <v>64</v>
      </c>
      <c r="G26" s="1396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396" t="s">
        <v>67</v>
      </c>
      <c r="F27" s="1396" t="s">
        <v>68</v>
      </c>
      <c r="G27" s="1396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396" t="s">
        <v>71</v>
      </c>
      <c r="F28" s="1396" t="s">
        <v>72</v>
      </c>
      <c r="G28" s="1396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396" t="s">
        <v>75</v>
      </c>
      <c r="F29" s="1396" t="s">
        <v>76</v>
      </c>
      <c r="G29" s="1396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396" t="s">
        <v>78</v>
      </c>
      <c r="F30" s="1396" t="s">
        <v>79</v>
      </c>
      <c r="G30" s="1396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396" t="s">
        <v>82</v>
      </c>
      <c r="F31" s="1396" t="s">
        <v>83</v>
      </c>
      <c r="G31" s="1396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396" t="s">
        <v>85</v>
      </c>
      <c r="F32" s="1396" t="s">
        <v>86</v>
      </c>
      <c r="G32" s="1396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396" t="s">
        <v>89</v>
      </c>
      <c r="F33" s="1396" t="s">
        <v>90</v>
      </c>
      <c r="G33" s="1396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396" t="s">
        <v>92</v>
      </c>
      <c r="F34" s="1396" t="s">
        <v>93</v>
      </c>
      <c r="G34" s="1396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396" t="s">
        <v>71</v>
      </c>
      <c r="F35" s="1396" t="s">
        <v>95</v>
      </c>
      <c r="G35" s="1396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396" t="s">
        <v>97</v>
      </c>
      <c r="F36" s="1396" t="s">
        <v>98</v>
      </c>
      <c r="G36" s="1396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396" t="s">
        <v>92</v>
      </c>
      <c r="F37" s="1396" t="s">
        <v>100</v>
      </c>
      <c r="G37" s="1396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396" t="s">
        <v>102</v>
      </c>
      <c r="F38" s="1396" t="s">
        <v>103</v>
      </c>
      <c r="G38" s="1396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396" t="s">
        <v>105</v>
      </c>
      <c r="F39" s="1396" t="s">
        <v>106</v>
      </c>
      <c r="G39" s="1396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396" t="s">
        <v>105</v>
      </c>
      <c r="F40" s="1396" t="s">
        <v>108</v>
      </c>
      <c r="G40" s="1396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396" t="s">
        <v>105</v>
      </c>
      <c r="F41" s="1396" t="s">
        <v>110</v>
      </c>
      <c r="G41" s="1396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396" t="s">
        <v>78</v>
      </c>
      <c r="F42" s="1396" t="s">
        <v>115</v>
      </c>
      <c r="G42" s="1396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396" t="s">
        <v>117</v>
      </c>
      <c r="F43" s="1396" t="s">
        <v>118</v>
      </c>
      <c r="G43" s="1396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396" t="s">
        <v>120</v>
      </c>
      <c r="F44" s="1396" t="s">
        <v>121</v>
      </c>
      <c r="G44" s="1396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396" t="s">
        <v>49</v>
      </c>
      <c r="F45" s="1396" t="s">
        <v>123</v>
      </c>
      <c r="G45" s="1396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396" t="s">
        <v>125</v>
      </c>
      <c r="F46" s="1396" t="s">
        <v>126</v>
      </c>
      <c r="G46" s="1396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396" t="s">
        <v>105</v>
      </c>
      <c r="F47" s="1396" t="s">
        <v>128</v>
      </c>
      <c r="G47" s="1396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396" t="s">
        <v>102</v>
      </c>
      <c r="F48" s="1396" t="s">
        <v>130</v>
      </c>
      <c r="G48" s="1396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396" t="s">
        <v>132</v>
      </c>
      <c r="F49" s="1396" t="s">
        <v>133</v>
      </c>
      <c r="G49" s="1396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396" t="s">
        <v>117</v>
      </c>
      <c r="F50" s="1396" t="s">
        <v>135</v>
      </c>
      <c r="G50" s="1396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396" t="s">
        <v>85</v>
      </c>
      <c r="F51" s="1396" t="s">
        <v>137</v>
      </c>
      <c r="G51" s="1396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396" t="s">
        <v>139</v>
      </c>
      <c r="F52" s="1396" t="s">
        <v>140</v>
      </c>
      <c r="G52" s="1396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396" t="s">
        <v>148</v>
      </c>
      <c r="F53" s="1396" t="s">
        <v>149</v>
      </c>
      <c r="G53" s="1396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396" t="s">
        <v>151</v>
      </c>
      <c r="F54" s="1396" t="s">
        <v>152</v>
      </c>
      <c r="G54" s="1396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396" t="s">
        <v>157</v>
      </c>
      <c r="F55" s="1396" t="s">
        <v>158</v>
      </c>
      <c r="G55" s="1396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396" t="s">
        <v>160</v>
      </c>
      <c r="F57" s="1396" t="s">
        <v>161</v>
      </c>
      <c r="G57" s="1396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396" t="s">
        <v>163</v>
      </c>
      <c r="F58" s="1396" t="s">
        <v>164</v>
      </c>
      <c r="G58" s="1396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396" t="s">
        <v>92</v>
      </c>
      <c r="F61" s="1396" t="s">
        <v>168</v>
      </c>
      <c r="G61" s="1396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396" t="s">
        <v>105</v>
      </c>
      <c r="F62" s="1396" t="s">
        <v>170</v>
      </c>
      <c r="G62" s="1396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396" t="s">
        <v>40</v>
      </c>
      <c r="F66" s="1396" t="s">
        <v>172</v>
      </c>
      <c r="G66" s="1396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396" t="s">
        <v>92</v>
      </c>
      <c r="F71" s="1396"/>
      <c r="G71" s="1396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96" t="s">
        <v>276</v>
      </c>
      <c r="F76" s="1396"/>
      <c r="G76" s="1396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96" t="s">
        <v>30</v>
      </c>
      <c r="F77" s="1396" t="s">
        <v>31</v>
      </c>
      <c r="G77" s="1396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96" t="s">
        <v>92</v>
      </c>
      <c r="F86" s="1396" t="s">
        <v>176</v>
      </c>
      <c r="G86" s="1396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96" t="s">
        <v>178</v>
      </c>
      <c r="F87" s="1396" t="s">
        <v>179</v>
      </c>
      <c r="G87" s="1396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14" t="s">
        <v>92</v>
      </c>
      <c r="F88" s="1414" t="s">
        <v>193</v>
      </c>
      <c r="G88" s="1414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415" t="s">
        <v>288</v>
      </c>
      <c r="D116" s="1415"/>
      <c r="E116" s="1415"/>
      <c r="F116" s="1415"/>
      <c r="G116" s="1415"/>
      <c r="H116" s="1415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394" t="s">
        <v>196</v>
      </c>
      <c r="O119" s="1394"/>
      <c r="P119" s="1394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405" t="s">
        <v>198</v>
      </c>
      <c r="O122" s="1405"/>
      <c r="P122" s="1405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394" t="s">
        <v>253</v>
      </c>
      <c r="O123" s="1394"/>
      <c r="P123" s="1394"/>
    </row>
    <row r="124" spans="2:17" x14ac:dyDescent="0.25">
      <c r="C124" s="25" t="s">
        <v>201</v>
      </c>
      <c r="D124" s="25"/>
      <c r="E124" t="s">
        <v>254</v>
      </c>
      <c r="N124" s="1405" t="s">
        <v>202</v>
      </c>
      <c r="O124" s="1405"/>
      <c r="P124" s="1405"/>
    </row>
    <row r="127" spans="2:17" x14ac:dyDescent="0.25">
      <c r="C127" s="1394"/>
      <c r="D127" s="1394"/>
      <c r="E127" s="1394"/>
      <c r="F127" s="1394"/>
      <c r="G127" s="1394"/>
      <c r="H127" s="1394"/>
      <c r="I127" s="1394"/>
      <c r="J127" s="1394"/>
      <c r="K127" s="1394"/>
      <c r="L127" s="1394"/>
      <c r="M127" s="1394"/>
      <c r="N127" s="1394"/>
      <c r="O127" s="1394"/>
      <c r="P127" s="1394"/>
    </row>
    <row r="130" spans="3:16" x14ac:dyDescent="0.25">
      <c r="C130" s="1405"/>
      <c r="D130" s="1405"/>
      <c r="E130" s="1405"/>
      <c r="F130" s="1405"/>
      <c r="G130" s="1405"/>
      <c r="H130" s="1405"/>
      <c r="I130" s="1405"/>
      <c r="J130" s="1405"/>
      <c r="K130" s="1405"/>
      <c r="L130" s="1405"/>
      <c r="M130" s="1405"/>
      <c r="N130" s="1405"/>
      <c r="O130" s="1405"/>
      <c r="P130" s="1405"/>
    </row>
    <row r="131" spans="3:16" x14ac:dyDescent="0.25">
      <c r="C131" s="1394"/>
      <c r="D131" s="1394"/>
      <c r="E131" s="1394"/>
      <c r="F131" s="1394"/>
      <c r="G131" s="1394"/>
      <c r="H131" s="1394"/>
      <c r="I131" s="1394"/>
      <c r="J131" s="1394"/>
      <c r="K131" s="1394"/>
      <c r="L131" s="1394"/>
      <c r="M131" s="1394"/>
      <c r="N131" s="1394"/>
      <c r="O131" s="1394"/>
      <c r="P131" s="1394"/>
    </row>
    <row r="132" spans="3:16" x14ac:dyDescent="0.25">
      <c r="C132" s="1405"/>
      <c r="D132" s="1405"/>
      <c r="E132" s="1405"/>
      <c r="F132" s="1405"/>
      <c r="G132" s="1405"/>
      <c r="H132" s="1405"/>
      <c r="I132" s="1405"/>
      <c r="J132" s="1405"/>
      <c r="K132" s="1405"/>
      <c r="L132" s="1405"/>
      <c r="M132" s="1405"/>
      <c r="N132" s="1405"/>
      <c r="O132" s="1405"/>
      <c r="P132" s="1405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405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418" t="s">
        <v>194</v>
      </c>
      <c r="D44" s="1418"/>
      <c r="E44" s="1418"/>
      <c r="F44" s="1418"/>
      <c r="G44" s="1418"/>
      <c r="H44" s="1418"/>
      <c r="I44" s="1417">
        <f>SUM(I18:I41)</f>
        <v>981500</v>
      </c>
      <c r="J44" s="1419">
        <f>SUM(J18:J41)</f>
        <v>0</v>
      </c>
      <c r="K44" s="1417">
        <v>1038000</v>
      </c>
      <c r="L44" s="1417">
        <f>SUM(L18:L41)</f>
        <v>28169.05</v>
      </c>
      <c r="M44" s="1417">
        <v>35295.4</v>
      </c>
      <c r="N44" s="1417">
        <f>SUM(N18:N41)</f>
        <v>29837.599999999999</v>
      </c>
      <c r="O44" s="1417">
        <f>SUM(O18:O41)</f>
        <v>1890.12</v>
      </c>
      <c r="P44" s="1417">
        <v>98606.32</v>
      </c>
      <c r="Q44" s="1416">
        <f>SUM(Q18:Q41)</f>
        <v>886307.82999999984</v>
      </c>
    </row>
    <row r="45" spans="2:17" x14ac:dyDescent="0.25">
      <c r="C45" s="1418"/>
      <c r="D45" s="1418"/>
      <c r="E45" s="1418"/>
      <c r="F45" s="1418"/>
      <c r="G45" s="1418"/>
      <c r="H45" s="1418"/>
      <c r="I45" s="1417"/>
      <c r="J45" s="1419"/>
      <c r="K45" s="1417"/>
      <c r="L45" s="1417"/>
      <c r="M45" s="1417"/>
      <c r="N45" s="1417"/>
      <c r="O45" s="1417"/>
      <c r="P45" s="1417"/>
      <c r="Q45" s="1416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394" t="s">
        <v>196</v>
      </c>
      <c r="O48" s="1394"/>
      <c r="P48" s="1394"/>
    </row>
    <row r="51" spans="3:16" x14ac:dyDescent="0.25">
      <c r="C51" s="25" t="s">
        <v>197</v>
      </c>
      <c r="D51" s="25"/>
      <c r="E51" t="s">
        <v>251</v>
      </c>
      <c r="N51" s="1405" t="s">
        <v>198</v>
      </c>
      <c r="O51" s="1405"/>
      <c r="P51" s="1405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394" t="s">
        <v>253</v>
      </c>
      <c r="O52" s="1394"/>
      <c r="P52" s="1394"/>
    </row>
    <row r="53" spans="3:16" x14ac:dyDescent="0.25">
      <c r="C53" s="25" t="s">
        <v>201</v>
      </c>
      <c r="D53" s="25"/>
      <c r="E53" t="s">
        <v>254</v>
      </c>
      <c r="N53" s="1405" t="s">
        <v>202</v>
      </c>
      <c r="O53" s="1405"/>
      <c r="P53" s="1405"/>
    </row>
    <row r="56" spans="3:16" x14ac:dyDescent="0.25">
      <c r="C56" s="1394"/>
      <c r="D56" s="1394"/>
      <c r="E56" s="1394"/>
      <c r="F56" s="1394"/>
      <c r="G56" s="1394"/>
      <c r="H56" s="1394"/>
      <c r="I56" s="1394"/>
      <c r="J56" s="1394"/>
      <c r="K56" s="1394"/>
      <c r="L56" s="1394"/>
      <c r="M56" s="1394"/>
      <c r="N56" s="1394"/>
      <c r="O56" s="1394"/>
      <c r="P56" s="1394"/>
    </row>
    <row r="59" spans="3:16" x14ac:dyDescent="0.25">
      <c r="C59" s="1405"/>
      <c r="D59" s="1405"/>
      <c r="E59" s="1405"/>
      <c r="F59" s="1405"/>
      <c r="G59" s="1405"/>
      <c r="H59" s="1405"/>
      <c r="I59" s="1405"/>
      <c r="J59" s="1405"/>
      <c r="K59" s="1405"/>
      <c r="L59" s="1405"/>
      <c r="M59" s="1405"/>
      <c r="N59" s="1405"/>
      <c r="O59" s="1405"/>
      <c r="P59" s="1405"/>
    </row>
    <row r="60" spans="3:16" x14ac:dyDescent="0.25">
      <c r="C60" s="1394"/>
      <c r="D60" s="1394"/>
      <c r="E60" s="1394"/>
      <c r="F60" s="1394"/>
      <c r="G60" s="1394"/>
      <c r="H60" s="1394"/>
      <c r="I60" s="1394"/>
      <c r="J60" s="1394"/>
      <c r="K60" s="1394"/>
      <c r="L60" s="1394"/>
      <c r="M60" s="1394"/>
      <c r="N60" s="1394"/>
      <c r="O60" s="1394"/>
      <c r="P60" s="1394"/>
    </row>
    <row r="61" spans="3:16" x14ac:dyDescent="0.25">
      <c r="C61" s="1405"/>
      <c r="D61" s="1405"/>
      <c r="E61" s="1405"/>
      <c r="F61" s="1405"/>
      <c r="G61" s="1405"/>
      <c r="H61" s="1405"/>
      <c r="I61" s="1405"/>
      <c r="J61" s="1405"/>
      <c r="K61" s="1405"/>
      <c r="L61" s="1405"/>
      <c r="M61" s="1405"/>
      <c r="N61" s="1405"/>
      <c r="O61" s="1405"/>
      <c r="P61" s="1405"/>
    </row>
  </sheetData>
  <sheetProtection selectLockedCells="1" selectUnlockedCells="1"/>
  <mergeCells count="39"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402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410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422" t="s">
        <v>194</v>
      </c>
      <c r="C30" s="1422"/>
      <c r="D30" s="1422"/>
      <c r="E30" s="1422"/>
      <c r="F30" s="1420">
        <v>122000</v>
      </c>
      <c r="G30" s="1421">
        <v>0</v>
      </c>
      <c r="H30" s="1420">
        <v>122000</v>
      </c>
      <c r="I30" s="1421">
        <v>0</v>
      </c>
      <c r="J30" s="1421">
        <v>0</v>
      </c>
      <c r="K30" s="1421">
        <v>0</v>
      </c>
      <c r="L30" s="1421">
        <v>0</v>
      </c>
      <c r="M30" s="1421">
        <v>0</v>
      </c>
      <c r="N30" s="1420">
        <v>122000</v>
      </c>
    </row>
    <row r="31" spans="1:14" x14ac:dyDescent="0.25">
      <c r="B31" s="1422"/>
      <c r="C31" s="1422"/>
      <c r="D31" s="1422"/>
      <c r="E31" s="1422"/>
      <c r="F31" s="1420"/>
      <c r="G31" s="1421"/>
      <c r="H31" s="1420"/>
      <c r="I31" s="1421"/>
      <c r="J31" s="1421"/>
      <c r="K31" s="1421"/>
      <c r="L31" s="1421"/>
      <c r="M31" s="1421"/>
      <c r="N31" s="1420"/>
    </row>
    <row r="36" spans="1:14" x14ac:dyDescent="0.25">
      <c r="A36" s="24" t="s">
        <v>257</v>
      </c>
      <c r="B36" s="24"/>
      <c r="C36" s="5" t="s">
        <v>258</v>
      </c>
      <c r="L36" s="1394" t="s">
        <v>196</v>
      </c>
      <c r="M36" s="1394"/>
      <c r="N36" s="1394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405" t="s">
        <v>198</v>
      </c>
      <c r="M39" s="1405"/>
      <c r="N39" s="1405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394" t="s">
        <v>253</v>
      </c>
      <c r="M40" s="1394"/>
      <c r="N40" s="1394"/>
    </row>
    <row r="41" spans="1:14" x14ac:dyDescent="0.25">
      <c r="A41" s="25" t="s">
        <v>263</v>
      </c>
      <c r="B41" s="25"/>
      <c r="C41" t="s">
        <v>264</v>
      </c>
      <c r="L41" s="1405" t="s">
        <v>202</v>
      </c>
      <c r="M41" s="1405"/>
      <c r="N41" s="1405"/>
    </row>
    <row r="46" spans="1:14" x14ac:dyDescent="0.25">
      <c r="A46" s="1405"/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</row>
    <row r="47" spans="1:14" x14ac:dyDescent="0.25">
      <c r="A47" s="1394"/>
      <c r="B47" s="1394"/>
      <c r="C47" s="1394"/>
      <c r="D47" s="1394"/>
      <c r="E47" s="1394"/>
      <c r="F47" s="1394"/>
      <c r="G47" s="1394"/>
      <c r="H47" s="1394"/>
      <c r="I47" s="1394"/>
      <c r="J47" s="1394"/>
      <c r="K47" s="1394"/>
      <c r="L47" s="1394"/>
      <c r="M47" s="1394"/>
      <c r="N47" s="1394"/>
    </row>
    <row r="48" spans="1:14" x14ac:dyDescent="0.25">
      <c r="A48" s="1405"/>
      <c r="B48" s="1405"/>
      <c r="C48" s="1405"/>
      <c r="D48" s="1405"/>
      <c r="E48" s="1405"/>
      <c r="F48" s="1405"/>
      <c r="G48" s="1405"/>
      <c r="H48" s="1405"/>
      <c r="I48" s="1405"/>
      <c r="J48" s="1405"/>
      <c r="K48" s="1405"/>
      <c r="L48" s="1405"/>
      <c r="M48" s="1405"/>
      <c r="N48" s="1405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411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412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18" t="s">
        <v>194</v>
      </c>
      <c r="D24" s="1418"/>
      <c r="E24" s="1418"/>
      <c r="F24" s="1418"/>
      <c r="G24" s="1418"/>
      <c r="H24" s="1418"/>
      <c r="I24" s="1417">
        <f t="shared" ref="I24:Q24" si="0">SUM(I18:I23)</f>
        <v>220000</v>
      </c>
      <c r="J24" s="1419">
        <f t="shared" si="0"/>
        <v>0</v>
      </c>
      <c r="K24" s="1417">
        <f t="shared" si="0"/>
        <v>220000</v>
      </c>
      <c r="L24" s="1417">
        <f t="shared" si="0"/>
        <v>6314</v>
      </c>
      <c r="M24" s="1417">
        <f t="shared" si="0"/>
        <v>5783.34</v>
      </c>
      <c r="N24" s="1417">
        <f t="shared" si="0"/>
        <v>6688</v>
      </c>
      <c r="O24" s="1417">
        <f t="shared" si="0"/>
        <v>825</v>
      </c>
      <c r="P24" s="1417">
        <f t="shared" si="0"/>
        <v>19610.34</v>
      </c>
      <c r="Q24" s="1416">
        <f t="shared" si="0"/>
        <v>200389.65999999997</v>
      </c>
    </row>
    <row r="25" spans="2:17" x14ac:dyDescent="0.25">
      <c r="C25" s="1418"/>
      <c r="D25" s="1418"/>
      <c r="E25" s="1418"/>
      <c r="F25" s="1418"/>
      <c r="G25" s="1418"/>
      <c r="H25" s="1418"/>
      <c r="I25" s="1417"/>
      <c r="J25" s="1419"/>
      <c r="K25" s="1417"/>
      <c r="L25" s="1417"/>
      <c r="M25" s="1417"/>
      <c r="N25" s="1417"/>
      <c r="O25" s="1417"/>
      <c r="P25" s="1417"/>
      <c r="Q25" s="1416"/>
    </row>
    <row r="38" spans="3:16" x14ac:dyDescent="0.25">
      <c r="C38" s="24" t="s">
        <v>195</v>
      </c>
      <c r="D38" s="24"/>
      <c r="E38" s="5" t="s">
        <v>250</v>
      </c>
      <c r="N38" s="1394" t="s">
        <v>196</v>
      </c>
      <c r="O38" s="1394"/>
      <c r="P38" s="1394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405" t="s">
        <v>198</v>
      </c>
      <c r="O41" s="1405"/>
      <c r="P41" s="1405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94" t="s">
        <v>253</v>
      </c>
      <c r="O42" s="1394"/>
      <c r="P42" s="1394"/>
    </row>
    <row r="43" spans="3:16" x14ac:dyDescent="0.25">
      <c r="C43" s="25" t="s">
        <v>201</v>
      </c>
      <c r="D43" s="25"/>
      <c r="E43" t="s">
        <v>254</v>
      </c>
      <c r="N43" s="1405" t="s">
        <v>202</v>
      </c>
      <c r="O43" s="1405"/>
      <c r="P43" s="1405"/>
    </row>
    <row r="46" spans="3:16" x14ac:dyDescent="0.25">
      <c r="C46" s="1394"/>
      <c r="D46" s="1394"/>
      <c r="E46" s="1394"/>
      <c r="F46" s="1394"/>
      <c r="G46" s="1394"/>
      <c r="H46" s="1394"/>
      <c r="I46" s="1394"/>
      <c r="J46" s="1394"/>
      <c r="K46" s="1394"/>
      <c r="L46" s="1394"/>
      <c r="M46" s="1394"/>
      <c r="N46" s="1394"/>
      <c r="O46" s="1394"/>
      <c r="P46" s="1394"/>
    </row>
    <row r="49" spans="3:16" x14ac:dyDescent="0.25">
      <c r="C49" s="1405"/>
      <c r="D49" s="1405"/>
      <c r="E49" s="1405"/>
      <c r="F49" s="1405"/>
      <c r="G49" s="1405"/>
      <c r="H49" s="1405"/>
      <c r="I49" s="1405"/>
      <c r="J49" s="1405"/>
      <c r="K49" s="1405"/>
      <c r="L49" s="1405"/>
      <c r="M49" s="1405"/>
      <c r="N49" s="1405"/>
      <c r="O49" s="1405"/>
      <c r="P49" s="1405"/>
    </row>
    <row r="50" spans="3:16" x14ac:dyDescent="0.25">
      <c r="C50" s="1394"/>
      <c r="D50" s="1394"/>
      <c r="E50" s="1394"/>
      <c r="F50" s="1394"/>
      <c r="G50" s="1394"/>
      <c r="H50" s="1394"/>
      <c r="I50" s="1394"/>
      <c r="J50" s="1394"/>
      <c r="K50" s="1394"/>
      <c r="L50" s="1394"/>
      <c r="M50" s="1394"/>
      <c r="N50" s="1394"/>
      <c r="O50" s="1394"/>
      <c r="P50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423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96" t="s">
        <v>105</v>
      </c>
      <c r="F43" s="1396" t="s">
        <v>110</v>
      </c>
      <c r="G43" s="1396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96" t="s">
        <v>78</v>
      </c>
      <c r="F44" s="1396" t="s">
        <v>115</v>
      </c>
      <c r="G44" s="1396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96" t="s">
        <v>117</v>
      </c>
      <c r="F45" s="1396" t="s">
        <v>118</v>
      </c>
      <c r="G45" s="1396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96" t="s">
        <v>120</v>
      </c>
      <c r="F46" s="1396" t="s">
        <v>121</v>
      </c>
      <c r="G46" s="1396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96" t="s">
        <v>49</v>
      </c>
      <c r="F47" s="1396" t="s">
        <v>123</v>
      </c>
      <c r="G47" s="1396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96" t="s">
        <v>125</v>
      </c>
      <c r="F48" s="1396" t="s">
        <v>126</v>
      </c>
      <c r="G48" s="1396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96" t="s">
        <v>105</v>
      </c>
      <c r="F49" s="1396" t="s">
        <v>128</v>
      </c>
      <c r="G49" s="1396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96" t="s">
        <v>102</v>
      </c>
      <c r="F50" s="1396" t="s">
        <v>130</v>
      </c>
      <c r="G50" s="1396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96" t="s">
        <v>132</v>
      </c>
      <c r="F51" s="1396" t="s">
        <v>133</v>
      </c>
      <c r="G51" s="1396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96" t="s">
        <v>117</v>
      </c>
      <c r="F52" s="1396" t="s">
        <v>135</v>
      </c>
      <c r="G52" s="1396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96" t="s">
        <v>85</v>
      </c>
      <c r="F53" s="1396" t="s">
        <v>137</v>
      </c>
      <c r="G53" s="1396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96" t="s">
        <v>139</v>
      </c>
      <c r="F54" s="1396" t="s">
        <v>140</v>
      </c>
      <c r="G54" s="1396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96" t="s">
        <v>148</v>
      </c>
      <c r="F55" s="1396" t="s">
        <v>149</v>
      </c>
      <c r="G55" s="1396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96" t="s">
        <v>151</v>
      </c>
      <c r="F56" s="1396" t="s">
        <v>152</v>
      </c>
      <c r="G56" s="1396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96" t="s">
        <v>157</v>
      </c>
      <c r="F57" s="1396" t="s">
        <v>158</v>
      </c>
      <c r="G57" s="1396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96" t="s">
        <v>160</v>
      </c>
      <c r="F59" s="1396" t="s">
        <v>161</v>
      </c>
      <c r="G59" s="1396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96" t="s">
        <v>163</v>
      </c>
      <c r="F60" s="1396" t="s">
        <v>164</v>
      </c>
      <c r="G60" s="1396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96" t="s">
        <v>92</v>
      </c>
      <c r="F63" s="1396" t="s">
        <v>168</v>
      </c>
      <c r="G63" s="1396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96" t="s">
        <v>276</v>
      </c>
      <c r="F64" s="1396" t="s">
        <v>170</v>
      </c>
      <c r="G64" s="1396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96" t="s">
        <v>40</v>
      </c>
      <c r="F68" s="1396" t="s">
        <v>172</v>
      </c>
      <c r="G68" s="1396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96" t="s">
        <v>92</v>
      </c>
      <c r="F73" s="1396"/>
      <c r="G73" s="1396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96" t="s">
        <v>276</v>
      </c>
      <c r="F78" s="1396"/>
      <c r="G78" s="1396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96" t="s">
        <v>30</v>
      </c>
      <c r="F80" s="1396" t="s">
        <v>31</v>
      </c>
      <c r="G80" s="1396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96" t="s">
        <v>30</v>
      </c>
      <c r="F81" s="1396" t="s">
        <v>31</v>
      </c>
      <c r="G81" s="1396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96" t="s">
        <v>92</v>
      </c>
      <c r="F88" s="1396" t="s">
        <v>176</v>
      </c>
      <c r="G88" s="1396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96" t="s">
        <v>178</v>
      </c>
      <c r="F89" s="1396" t="s">
        <v>179</v>
      </c>
      <c r="G89" s="1396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14" t="s">
        <v>92</v>
      </c>
      <c r="F90" s="1414" t="s">
        <v>193</v>
      </c>
      <c r="G90" s="1414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415" t="s">
        <v>288</v>
      </c>
      <c r="D128" s="1415"/>
      <c r="E128" s="1415"/>
      <c r="F128" s="1415"/>
      <c r="G128" s="1415"/>
      <c r="H128" s="1415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394" t="s">
        <v>196</v>
      </c>
      <c r="O131" s="1394"/>
      <c r="P131" s="1394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405" t="s">
        <v>198</v>
      </c>
      <c r="O134" s="1405"/>
      <c r="P134" s="1405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394" t="s">
        <v>253</v>
      </c>
      <c r="O135" s="1394"/>
      <c r="P135" s="1394"/>
    </row>
    <row r="136" spans="3:16" x14ac:dyDescent="0.25">
      <c r="C136" s="25" t="s">
        <v>201</v>
      </c>
      <c r="D136" s="25"/>
      <c r="E136" t="s">
        <v>254</v>
      </c>
      <c r="N136" s="1405" t="s">
        <v>202</v>
      </c>
      <c r="O136" s="1405"/>
      <c r="P136" s="1405"/>
    </row>
    <row r="139" spans="3:16" x14ac:dyDescent="0.25">
      <c r="C139" s="1394"/>
      <c r="D139" s="1394"/>
      <c r="E139" s="1394"/>
      <c r="F139" s="1394"/>
      <c r="G139" s="1394"/>
      <c r="H139" s="1394"/>
      <c r="I139" s="1394"/>
      <c r="J139" s="1394"/>
      <c r="K139" s="1394"/>
      <c r="L139" s="1394"/>
      <c r="M139" s="1394"/>
      <c r="N139" s="1394"/>
      <c r="O139" s="1394"/>
      <c r="P139" s="1394"/>
    </row>
    <row r="142" spans="3:16" x14ac:dyDescent="0.25">
      <c r="C142" s="1405"/>
      <c r="D142" s="1405"/>
      <c r="E142" s="1405"/>
      <c r="F142" s="1405"/>
      <c r="G142" s="1405"/>
      <c r="H142" s="1405"/>
      <c r="I142" s="1405"/>
      <c r="J142" s="1405"/>
      <c r="K142" s="1405"/>
      <c r="L142" s="1405"/>
      <c r="M142" s="1405"/>
      <c r="N142" s="1405"/>
      <c r="O142" s="1405"/>
      <c r="P142" s="1405"/>
    </row>
    <row r="143" spans="3:16" x14ac:dyDescent="0.25">
      <c r="C143" s="1394"/>
      <c r="D143" s="1394"/>
      <c r="E143" s="1394"/>
      <c r="F143" s="1394"/>
      <c r="G143" s="1394"/>
      <c r="H143" s="1394"/>
      <c r="I143" s="1394"/>
      <c r="J143" s="1394"/>
      <c r="K143" s="1394"/>
      <c r="L143" s="1394"/>
      <c r="M143" s="1394"/>
      <c r="N143" s="1394"/>
      <c r="O143" s="1394"/>
      <c r="P143" s="1394"/>
    </row>
    <row r="144" spans="3:16" x14ac:dyDescent="0.25">
      <c r="C144" s="1405"/>
      <c r="D144" s="1405"/>
      <c r="E144" s="1405"/>
      <c r="F144" s="1405"/>
      <c r="G144" s="1405"/>
      <c r="H144" s="1405"/>
      <c r="I144" s="1405"/>
      <c r="J144" s="1405"/>
      <c r="K144" s="1405"/>
      <c r="L144" s="1405"/>
      <c r="M144" s="1405"/>
      <c r="N144" s="1405"/>
      <c r="O144" s="1405"/>
      <c r="P144" s="1405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439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418" t="s">
        <v>194</v>
      </c>
      <c r="D42" s="1418"/>
      <c r="E42" s="1418"/>
      <c r="F42" s="1418"/>
      <c r="G42" s="1418"/>
      <c r="H42" s="1418"/>
      <c r="I42" s="1417">
        <f>SUM(I18:I41)</f>
        <v>981500</v>
      </c>
      <c r="J42" s="1419">
        <f>SUM(J18:J41)</f>
        <v>0</v>
      </c>
      <c r="K42" s="1417">
        <v>1038000</v>
      </c>
      <c r="L42" s="1417">
        <f>SUM(L18:L41)</f>
        <v>28169.05</v>
      </c>
      <c r="M42" s="1417">
        <v>35295.4</v>
      </c>
      <c r="N42" s="1417">
        <f>SUM(N18:N41)</f>
        <v>29837.599999999999</v>
      </c>
      <c r="O42" s="1417">
        <f>SUM(O18:O41)</f>
        <v>1890.12</v>
      </c>
      <c r="P42" s="1417">
        <v>98606.32</v>
      </c>
      <c r="Q42" s="1416">
        <f>SUM(Q18:Q41)</f>
        <v>886307.82999999984</v>
      </c>
    </row>
    <row r="43" spans="2:17" x14ac:dyDescent="0.25">
      <c r="C43" s="1418"/>
      <c r="D43" s="1418"/>
      <c r="E43" s="1418"/>
      <c r="F43" s="1418"/>
      <c r="G43" s="1418"/>
      <c r="H43" s="1418"/>
      <c r="I43" s="1417"/>
      <c r="J43" s="1419"/>
      <c r="K43" s="1417"/>
      <c r="L43" s="1417"/>
      <c r="M43" s="1417"/>
      <c r="N43" s="1417"/>
      <c r="O43" s="1417"/>
      <c r="P43" s="1417"/>
      <c r="Q43" s="1416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394" t="s">
        <v>196</v>
      </c>
      <c r="O46" s="1394"/>
      <c r="P46" s="1394"/>
    </row>
    <row r="49" spans="3:16" x14ac:dyDescent="0.25">
      <c r="C49" s="25" t="s">
        <v>197</v>
      </c>
      <c r="D49" s="25"/>
      <c r="E49" t="s">
        <v>251</v>
      </c>
      <c r="N49" s="1405" t="s">
        <v>198</v>
      </c>
      <c r="O49" s="1405"/>
      <c r="P49" s="1405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394" t="s">
        <v>253</v>
      </c>
      <c r="O50" s="1394"/>
      <c r="P50" s="1394"/>
    </row>
    <row r="51" spans="3:16" x14ac:dyDescent="0.25">
      <c r="C51" s="25" t="s">
        <v>201</v>
      </c>
      <c r="D51" s="25"/>
      <c r="E51" t="s">
        <v>254</v>
      </c>
      <c r="N51" s="1405" t="s">
        <v>202</v>
      </c>
      <c r="O51" s="1405"/>
      <c r="P51" s="1405"/>
    </row>
    <row r="54" spans="3:16" x14ac:dyDescent="0.25">
      <c r="C54" s="1394"/>
      <c r="D54" s="1394"/>
      <c r="E54" s="1394"/>
      <c r="F54" s="1394"/>
      <c r="G54" s="1394"/>
      <c r="H54" s="1394"/>
      <c r="I54" s="1394"/>
      <c r="J54" s="1394"/>
      <c r="K54" s="1394"/>
      <c r="L54" s="1394"/>
      <c r="M54" s="1394"/>
      <c r="N54" s="1394"/>
      <c r="O54" s="1394"/>
      <c r="P54" s="1394"/>
    </row>
    <row r="57" spans="3:16" x14ac:dyDescent="0.25">
      <c r="C57" s="1405"/>
      <c r="D57" s="1405"/>
      <c r="E57" s="1405"/>
      <c r="F57" s="1405"/>
      <c r="G57" s="1405"/>
      <c r="H57" s="1405"/>
      <c r="I57" s="1405"/>
      <c r="J57" s="1405"/>
      <c r="K57" s="1405"/>
      <c r="L57" s="1405"/>
      <c r="M57" s="1405"/>
      <c r="N57" s="1405"/>
      <c r="O57" s="1405"/>
      <c r="P57" s="1405"/>
    </row>
    <row r="58" spans="3:16" x14ac:dyDescent="0.25">
      <c r="C58" s="1394"/>
      <c r="D58" s="1394"/>
      <c r="E58" s="1394"/>
      <c r="F58" s="1394"/>
      <c r="G58" s="1394"/>
      <c r="H58" s="1394"/>
      <c r="I58" s="1394"/>
      <c r="J58" s="1394"/>
      <c r="K58" s="1394"/>
      <c r="L58" s="1394"/>
      <c r="M58" s="1394"/>
      <c r="N58" s="1394"/>
      <c r="O58" s="1394"/>
      <c r="P58" s="1394"/>
    </row>
    <row r="59" spans="3:16" x14ac:dyDescent="0.25">
      <c r="C59" s="1405"/>
      <c r="D59" s="1405"/>
      <c r="E59" s="1405"/>
      <c r="F59" s="1405"/>
      <c r="G59" s="1405"/>
      <c r="H59" s="1405"/>
      <c r="I59" s="1405"/>
      <c r="J59" s="1405"/>
      <c r="K59" s="1405"/>
      <c r="L59" s="1405"/>
      <c r="M59" s="1405"/>
      <c r="N59" s="1405"/>
      <c r="O59" s="1405"/>
      <c r="P59" s="1405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440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418" t="s">
        <v>194</v>
      </c>
      <c r="D20" s="1418"/>
      <c r="E20" s="1418"/>
      <c r="F20" s="1418"/>
      <c r="G20" s="1418"/>
      <c r="H20" s="1418"/>
      <c r="I20" s="1417">
        <f>SUM(I18:I19)</f>
        <v>110000</v>
      </c>
      <c r="J20" s="1419">
        <f>SUM(J18:J19)</f>
        <v>0</v>
      </c>
      <c r="K20" s="1417">
        <v>110000</v>
      </c>
      <c r="L20" s="1417">
        <f>SUM(L18:L19)</f>
        <v>3157</v>
      </c>
      <c r="M20" s="1417">
        <v>7400.87</v>
      </c>
      <c r="N20" s="1417">
        <v>3344</v>
      </c>
      <c r="O20" s="1417">
        <f>SUM(O18:O19)</f>
        <v>50</v>
      </c>
      <c r="P20" s="1417">
        <v>13951.87</v>
      </c>
      <c r="Q20" s="1416">
        <f>SUM(Q18:Q19)</f>
        <v>96048.13</v>
      </c>
    </row>
    <row r="21" spans="2:17" x14ac:dyDescent="0.25">
      <c r="C21" s="1418"/>
      <c r="D21" s="1418"/>
      <c r="E21" s="1418"/>
      <c r="F21" s="1418"/>
      <c r="G21" s="1418"/>
      <c r="H21" s="1418"/>
      <c r="I21" s="1417"/>
      <c r="J21" s="1419"/>
      <c r="K21" s="1417"/>
      <c r="L21" s="1417"/>
      <c r="M21" s="1417"/>
      <c r="N21" s="1417"/>
      <c r="O21" s="1417"/>
      <c r="P21" s="1417"/>
      <c r="Q21" s="1416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394" t="s">
        <v>196</v>
      </c>
      <c r="O31" s="1394"/>
      <c r="P31" s="1394"/>
    </row>
    <row r="34" spans="3:16" x14ac:dyDescent="0.25">
      <c r="C34" s="25" t="s">
        <v>197</v>
      </c>
      <c r="D34" s="25"/>
      <c r="E34" t="s">
        <v>251</v>
      </c>
      <c r="N34" s="1405" t="s">
        <v>198</v>
      </c>
      <c r="O34" s="1405"/>
      <c r="P34" s="1405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394" t="s">
        <v>253</v>
      </c>
      <c r="O35" s="1394"/>
      <c r="P35" s="1394"/>
    </row>
    <row r="36" spans="3:16" x14ac:dyDescent="0.25">
      <c r="C36" s="25" t="s">
        <v>201</v>
      </c>
      <c r="D36" s="25"/>
      <c r="E36" t="s">
        <v>254</v>
      </c>
      <c r="N36" s="1405" t="s">
        <v>202</v>
      </c>
      <c r="O36" s="1405"/>
      <c r="P36" s="1405"/>
    </row>
    <row r="39" spans="3:16" x14ac:dyDescent="0.25">
      <c r="C39" s="1394"/>
      <c r="D39" s="1394"/>
      <c r="E39" s="1394"/>
      <c r="F39" s="1394"/>
      <c r="G39" s="1394"/>
      <c r="H39" s="1394"/>
      <c r="I39" s="1394"/>
      <c r="J39" s="1394"/>
      <c r="K39" s="1394"/>
      <c r="L39" s="1394"/>
      <c r="M39" s="1394"/>
      <c r="N39" s="1394"/>
      <c r="O39" s="1394"/>
      <c r="P39" s="1394"/>
    </row>
    <row r="42" spans="3:16" x14ac:dyDescent="0.25">
      <c r="C42" s="1405"/>
      <c r="D42" s="1405"/>
      <c r="E42" s="1405"/>
      <c r="F42" s="1405"/>
      <c r="G42" s="1405"/>
      <c r="H42" s="1405"/>
      <c r="I42" s="1405"/>
      <c r="J42" s="1405"/>
      <c r="K42" s="1405"/>
      <c r="L42" s="1405"/>
      <c r="M42" s="1405"/>
      <c r="N42" s="1405"/>
      <c r="O42" s="1405"/>
      <c r="P42" s="1405"/>
    </row>
    <row r="43" spans="3:16" x14ac:dyDescent="0.25">
      <c r="C43" s="1394"/>
      <c r="D43" s="1394"/>
      <c r="E43" s="1394"/>
      <c r="F43" s="1394"/>
      <c r="G43" s="1394"/>
      <c r="H43" s="1394"/>
      <c r="I43" s="1394"/>
      <c r="J43" s="1394"/>
      <c r="K43" s="1394"/>
      <c r="L43" s="1394"/>
      <c r="M43" s="1394"/>
      <c r="N43" s="1394"/>
      <c r="O43" s="1394"/>
      <c r="P43" s="1394"/>
    </row>
    <row r="44" spans="3:16" x14ac:dyDescent="0.25"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  <c r="P44" s="1405"/>
    </row>
  </sheetData>
  <sheetProtection selectLockedCells="1" selectUnlockedCells="1"/>
  <mergeCells count="39"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402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446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422" t="s">
        <v>194</v>
      </c>
      <c r="C30" s="1422"/>
      <c r="D30" s="1422"/>
      <c r="E30" s="1422"/>
      <c r="F30" s="1420">
        <v>122000</v>
      </c>
      <c r="G30" s="1421">
        <v>0</v>
      </c>
      <c r="H30" s="1420">
        <v>122000</v>
      </c>
      <c r="I30" s="1421">
        <v>0</v>
      </c>
      <c r="J30" s="1421">
        <v>0</v>
      </c>
      <c r="K30" s="1421">
        <v>0</v>
      </c>
      <c r="L30" s="1421">
        <v>0</v>
      </c>
      <c r="M30" s="1421">
        <v>0</v>
      </c>
      <c r="N30" s="1420">
        <v>122000</v>
      </c>
    </row>
    <row r="31" spans="1:14" x14ac:dyDescent="0.25">
      <c r="B31" s="1422"/>
      <c r="C31" s="1422"/>
      <c r="D31" s="1422"/>
      <c r="E31" s="1422"/>
      <c r="F31" s="1420"/>
      <c r="G31" s="1421"/>
      <c r="H31" s="1420"/>
      <c r="I31" s="1421"/>
      <c r="J31" s="1421"/>
      <c r="K31" s="1421"/>
      <c r="L31" s="1421"/>
      <c r="M31" s="1421"/>
      <c r="N31" s="1420"/>
    </row>
    <row r="36" spans="1:14" x14ac:dyDescent="0.25">
      <c r="A36" s="24" t="s">
        <v>257</v>
      </c>
      <c r="B36" s="24"/>
      <c r="C36" s="5" t="s">
        <v>258</v>
      </c>
      <c r="L36" s="1394" t="s">
        <v>196</v>
      </c>
      <c r="M36" s="1394"/>
      <c r="N36" s="1394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405" t="s">
        <v>198</v>
      </c>
      <c r="M39" s="1405"/>
      <c r="N39" s="1405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394" t="s">
        <v>253</v>
      </c>
      <c r="M40" s="1394"/>
      <c r="N40" s="1394"/>
    </row>
    <row r="41" spans="1:14" x14ac:dyDescent="0.25">
      <c r="A41" s="25" t="s">
        <v>263</v>
      </c>
      <c r="B41" s="25"/>
      <c r="C41" t="s">
        <v>264</v>
      </c>
      <c r="L41" s="1405" t="s">
        <v>202</v>
      </c>
      <c r="M41" s="1405"/>
      <c r="N41" s="1405"/>
    </row>
    <row r="46" spans="1:14" x14ac:dyDescent="0.25">
      <c r="A46" s="1405"/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</row>
    <row r="47" spans="1:14" x14ac:dyDescent="0.25">
      <c r="A47" s="1394"/>
      <c r="B47" s="1394"/>
      <c r="C47" s="1394"/>
      <c r="D47" s="1394"/>
      <c r="E47" s="1394"/>
      <c r="F47" s="1394"/>
      <c r="G47" s="1394"/>
      <c r="H47" s="1394"/>
      <c r="I47" s="1394"/>
      <c r="J47" s="1394"/>
      <c r="K47" s="1394"/>
      <c r="L47" s="1394"/>
      <c r="M47" s="1394"/>
      <c r="N47" s="1394"/>
    </row>
    <row r="48" spans="1:14" x14ac:dyDescent="0.25">
      <c r="A48" s="1405"/>
      <c r="B48" s="1405"/>
      <c r="C48" s="1405"/>
      <c r="D48" s="1405"/>
      <c r="E48" s="1405"/>
      <c r="F48" s="1405"/>
      <c r="G48" s="1405"/>
      <c r="H48" s="1405"/>
      <c r="I48" s="1405"/>
      <c r="J48" s="1405"/>
      <c r="K48" s="1405"/>
      <c r="L48" s="1405"/>
      <c r="M48" s="1405"/>
      <c r="N48" s="1405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447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418" t="s">
        <v>194</v>
      </c>
      <c r="D22" s="1418"/>
      <c r="E22" s="1418"/>
      <c r="F22" s="1418"/>
      <c r="G22" s="1418"/>
      <c r="H22" s="1418"/>
      <c r="I22" s="1417">
        <f>SUM(I18:I21)</f>
        <v>155000</v>
      </c>
      <c r="J22" s="1419">
        <f>SUM(J18:J21)</f>
        <v>0</v>
      </c>
      <c r="K22" s="1417">
        <v>155000</v>
      </c>
      <c r="L22" s="1417">
        <f>SUM(L18:L21)</f>
        <v>4446.2</v>
      </c>
      <c r="M22" s="1417">
        <v>7400.87</v>
      </c>
      <c r="N22" s="1417">
        <v>4448.5</v>
      </c>
      <c r="O22" s="1417">
        <f>SUM(O18:O21)</f>
        <v>100</v>
      </c>
      <c r="P22" s="1417">
        <v>16661.37</v>
      </c>
      <c r="Q22" s="1416">
        <f>SUM(Q18:Q21)</f>
        <v>138338.63</v>
      </c>
    </row>
    <row r="23" spans="2:17" x14ac:dyDescent="0.25">
      <c r="C23" s="1418"/>
      <c r="D23" s="1418"/>
      <c r="E23" s="1418"/>
      <c r="F23" s="1418"/>
      <c r="G23" s="1418"/>
      <c r="H23" s="1418"/>
      <c r="I23" s="1417"/>
      <c r="J23" s="1419"/>
      <c r="K23" s="1417"/>
      <c r="L23" s="1417"/>
      <c r="M23" s="1417"/>
      <c r="N23" s="1417"/>
      <c r="O23" s="1417"/>
      <c r="P23" s="1417"/>
      <c r="Q23" s="1416"/>
    </row>
    <row r="33" spans="3:16" x14ac:dyDescent="0.25">
      <c r="C33" s="24" t="s">
        <v>195</v>
      </c>
      <c r="D33" s="24"/>
      <c r="E33" s="5" t="s">
        <v>250</v>
      </c>
      <c r="N33" s="1394" t="s">
        <v>196</v>
      </c>
      <c r="O33" s="1394"/>
      <c r="P33" s="1394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405" t="s">
        <v>198</v>
      </c>
      <c r="O36" s="1405"/>
      <c r="P36" s="1405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394" t="s">
        <v>253</v>
      </c>
      <c r="O37" s="1394"/>
      <c r="P37" s="1394"/>
    </row>
    <row r="38" spans="3:16" x14ac:dyDescent="0.25">
      <c r="C38" s="25" t="s">
        <v>201</v>
      </c>
      <c r="D38" s="25"/>
      <c r="E38" t="s">
        <v>254</v>
      </c>
      <c r="N38" s="1405" t="s">
        <v>202</v>
      </c>
      <c r="O38" s="1405"/>
      <c r="P38" s="1405"/>
    </row>
    <row r="41" spans="3:16" x14ac:dyDescent="0.25">
      <c r="C41" s="1394"/>
      <c r="D41" s="1394"/>
      <c r="E41" s="1394"/>
      <c r="F41" s="1394"/>
      <c r="G41" s="1394"/>
      <c r="H41" s="1394"/>
      <c r="I41" s="1394"/>
      <c r="J41" s="1394"/>
      <c r="K41" s="1394"/>
      <c r="L41" s="1394"/>
      <c r="M41" s="1394"/>
      <c r="N41" s="1394"/>
      <c r="O41" s="1394"/>
      <c r="P41" s="1394"/>
    </row>
    <row r="44" spans="3:16" x14ac:dyDescent="0.25"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  <c r="P44" s="1405"/>
    </row>
    <row r="45" spans="3:16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6" spans="3:16" x14ac:dyDescent="0.25"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  <c r="O46" s="1405"/>
      <c r="P46" s="1405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451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418" t="s">
        <v>194</v>
      </c>
      <c r="D42" s="1418"/>
      <c r="E42" s="1418"/>
      <c r="F42" s="1418"/>
      <c r="G42" s="1418"/>
      <c r="H42" s="1418"/>
      <c r="I42" s="1417">
        <f>SUM(I18:I41)</f>
        <v>981500</v>
      </c>
      <c r="J42" s="1419">
        <f>SUM(J18:J41)</f>
        <v>0</v>
      </c>
      <c r="K42" s="1417">
        <v>1038000</v>
      </c>
      <c r="L42" s="1417">
        <f>SUM(L18:L41)</f>
        <v>28169.05</v>
      </c>
      <c r="M42" s="1417">
        <v>35295.4</v>
      </c>
      <c r="N42" s="1417">
        <f>SUM(N18:N41)</f>
        <v>29837.599999999999</v>
      </c>
      <c r="O42" s="1417">
        <f>SUM(O18:O41)</f>
        <v>1890.12</v>
      </c>
      <c r="P42" s="1417">
        <v>98606.32</v>
      </c>
      <c r="Q42" s="1416">
        <f>SUM(Q18:Q41)</f>
        <v>886307.82999999984</v>
      </c>
    </row>
    <row r="43" spans="2:17" x14ac:dyDescent="0.25">
      <c r="C43" s="1418"/>
      <c r="D43" s="1418"/>
      <c r="E43" s="1418"/>
      <c r="F43" s="1418"/>
      <c r="G43" s="1418"/>
      <c r="H43" s="1418"/>
      <c r="I43" s="1417"/>
      <c r="J43" s="1419"/>
      <c r="K43" s="1417"/>
      <c r="L43" s="1417"/>
      <c r="M43" s="1417"/>
      <c r="N43" s="1417"/>
      <c r="O43" s="1417"/>
      <c r="P43" s="1417"/>
      <c r="Q43" s="1416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394" t="s">
        <v>196</v>
      </c>
      <c r="O46" s="1394"/>
      <c r="P46" s="1394"/>
    </row>
    <row r="49" spans="3:16" x14ac:dyDescent="0.25">
      <c r="C49" s="25" t="s">
        <v>197</v>
      </c>
      <c r="D49" s="25"/>
      <c r="E49" t="s">
        <v>251</v>
      </c>
      <c r="N49" s="1405" t="s">
        <v>198</v>
      </c>
      <c r="O49" s="1405"/>
      <c r="P49" s="1405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394" t="s">
        <v>253</v>
      </c>
      <c r="O50" s="1394"/>
      <c r="P50" s="1394"/>
    </row>
    <row r="51" spans="3:16" x14ac:dyDescent="0.25">
      <c r="C51" s="25" t="s">
        <v>201</v>
      </c>
      <c r="D51" s="25"/>
      <c r="E51" t="s">
        <v>254</v>
      </c>
      <c r="N51" s="1405" t="s">
        <v>202</v>
      </c>
      <c r="O51" s="1405"/>
      <c r="P51" s="1405"/>
    </row>
    <row r="54" spans="3:16" x14ac:dyDescent="0.25">
      <c r="C54" s="1394"/>
      <c r="D54" s="1394"/>
      <c r="E54" s="1394"/>
      <c r="F54" s="1394"/>
      <c r="G54" s="1394"/>
      <c r="H54" s="1394"/>
      <c r="I54" s="1394"/>
      <c r="J54" s="1394"/>
      <c r="K54" s="1394"/>
      <c r="L54" s="1394"/>
      <c r="M54" s="1394"/>
      <c r="N54" s="1394"/>
      <c r="O54" s="1394"/>
      <c r="P54" s="1394"/>
    </row>
    <row r="57" spans="3:16" x14ac:dyDescent="0.25">
      <c r="C57" s="1405"/>
      <c r="D57" s="1405"/>
      <c r="E57" s="1405"/>
      <c r="F57" s="1405"/>
      <c r="G57" s="1405"/>
      <c r="H57" s="1405"/>
      <c r="I57" s="1405"/>
      <c r="J57" s="1405"/>
      <c r="K57" s="1405"/>
      <c r="L57" s="1405"/>
      <c r="M57" s="1405"/>
      <c r="N57" s="1405"/>
      <c r="O57" s="1405"/>
      <c r="P57" s="1405"/>
    </row>
    <row r="58" spans="3:16" x14ac:dyDescent="0.25">
      <c r="C58" s="1394"/>
      <c r="D58" s="1394"/>
      <c r="E58" s="1394"/>
      <c r="F58" s="1394"/>
      <c r="G58" s="1394"/>
      <c r="H58" s="1394"/>
      <c r="I58" s="1394"/>
      <c r="J58" s="1394"/>
      <c r="K58" s="1394"/>
      <c r="L58" s="1394"/>
      <c r="M58" s="1394"/>
      <c r="N58" s="1394"/>
      <c r="O58" s="1394"/>
      <c r="P58" s="1394"/>
    </row>
    <row r="59" spans="3:16" x14ac:dyDescent="0.25">
      <c r="C59" s="1405"/>
      <c r="D59" s="1405"/>
      <c r="E59" s="1405"/>
      <c r="F59" s="1405"/>
      <c r="G59" s="1405"/>
      <c r="H59" s="1405"/>
      <c r="I59" s="1405"/>
      <c r="J59" s="1405"/>
      <c r="K59" s="1405"/>
      <c r="L59" s="1405"/>
      <c r="M59" s="1405"/>
      <c r="N59" s="1405"/>
      <c r="O59" s="1405"/>
      <c r="P59" s="1405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453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96" t="s">
        <v>105</v>
      </c>
      <c r="F43" s="1396" t="s">
        <v>110</v>
      </c>
      <c r="G43" s="1396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96" t="s">
        <v>78</v>
      </c>
      <c r="F44" s="1396" t="s">
        <v>115</v>
      </c>
      <c r="G44" s="1396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96" t="s">
        <v>117</v>
      </c>
      <c r="F45" s="1396" t="s">
        <v>118</v>
      </c>
      <c r="G45" s="1396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96" t="s">
        <v>120</v>
      </c>
      <c r="F46" s="1396" t="s">
        <v>121</v>
      </c>
      <c r="G46" s="1396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96" t="s">
        <v>49</v>
      </c>
      <c r="F47" s="1396" t="s">
        <v>123</v>
      </c>
      <c r="G47" s="1396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96" t="s">
        <v>125</v>
      </c>
      <c r="F48" s="1396" t="s">
        <v>126</v>
      </c>
      <c r="G48" s="1396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96" t="s">
        <v>105</v>
      </c>
      <c r="F49" s="1396" t="s">
        <v>128</v>
      </c>
      <c r="G49" s="1396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96" t="s">
        <v>102</v>
      </c>
      <c r="F50" s="1396" t="s">
        <v>130</v>
      </c>
      <c r="G50" s="1396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96" t="s">
        <v>132</v>
      </c>
      <c r="F51" s="1396" t="s">
        <v>133</v>
      </c>
      <c r="G51" s="1396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96" t="s">
        <v>117</v>
      </c>
      <c r="F52" s="1396" t="s">
        <v>135</v>
      </c>
      <c r="G52" s="1396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96" t="s">
        <v>85</v>
      </c>
      <c r="F53" s="1396" t="s">
        <v>137</v>
      </c>
      <c r="G53" s="1396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96" t="s">
        <v>139</v>
      </c>
      <c r="F54" s="1396" t="s">
        <v>140</v>
      </c>
      <c r="G54" s="1396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96" t="s">
        <v>148</v>
      </c>
      <c r="F55" s="1396" t="s">
        <v>149</v>
      </c>
      <c r="G55" s="1396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96" t="s">
        <v>151</v>
      </c>
      <c r="F56" s="1396" t="s">
        <v>152</v>
      </c>
      <c r="G56" s="1396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96" t="s">
        <v>157</v>
      </c>
      <c r="F57" s="1396" t="s">
        <v>158</v>
      </c>
      <c r="G57" s="1396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96" t="s">
        <v>160</v>
      </c>
      <c r="F59" s="1396" t="s">
        <v>161</v>
      </c>
      <c r="G59" s="1396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96" t="s">
        <v>163</v>
      </c>
      <c r="F60" s="1396" t="s">
        <v>164</v>
      </c>
      <c r="G60" s="1396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96" t="s">
        <v>92</v>
      </c>
      <c r="F63" s="1396" t="s">
        <v>168</v>
      </c>
      <c r="G63" s="1396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96" t="s">
        <v>276</v>
      </c>
      <c r="F64" s="1396" t="s">
        <v>170</v>
      </c>
      <c r="G64" s="1396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96" t="s">
        <v>40</v>
      </c>
      <c r="F68" s="1396" t="s">
        <v>172</v>
      </c>
      <c r="G68" s="1396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96" t="s">
        <v>92</v>
      </c>
      <c r="F73" s="1396"/>
      <c r="G73" s="1396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96" t="s">
        <v>276</v>
      </c>
      <c r="F78" s="1396"/>
      <c r="G78" s="1396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96" t="s">
        <v>30</v>
      </c>
      <c r="F80" s="1396" t="s">
        <v>31</v>
      </c>
      <c r="G80" s="1396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96" t="s">
        <v>30</v>
      </c>
      <c r="F81" s="1396" t="s">
        <v>31</v>
      </c>
      <c r="G81" s="1396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96" t="s">
        <v>92</v>
      </c>
      <c r="F88" s="1396" t="s">
        <v>176</v>
      </c>
      <c r="G88" s="1396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96" t="s">
        <v>178</v>
      </c>
      <c r="F89" s="1396" t="s">
        <v>179</v>
      </c>
      <c r="G89" s="1396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14" t="s">
        <v>92</v>
      </c>
      <c r="F90" s="1414" t="s">
        <v>193</v>
      </c>
      <c r="G90" s="1414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415" t="s">
        <v>288</v>
      </c>
      <c r="D128" s="1415"/>
      <c r="E128" s="1415"/>
      <c r="F128" s="1415"/>
      <c r="G128" s="1415"/>
      <c r="H128" s="1415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394" t="s">
        <v>196</v>
      </c>
      <c r="O131" s="1394"/>
      <c r="P131" s="1394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405" t="s">
        <v>198</v>
      </c>
      <c r="O134" s="1405"/>
      <c r="P134" s="1405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394" t="s">
        <v>253</v>
      </c>
      <c r="O135" s="1394"/>
      <c r="P135" s="1394"/>
    </row>
    <row r="136" spans="3:16" x14ac:dyDescent="0.25">
      <c r="C136" s="25" t="s">
        <v>201</v>
      </c>
      <c r="D136" s="25"/>
      <c r="E136" t="s">
        <v>254</v>
      </c>
      <c r="N136" s="1405" t="s">
        <v>202</v>
      </c>
      <c r="O136" s="1405"/>
      <c r="P136" s="1405"/>
    </row>
    <row r="139" spans="3:16" x14ac:dyDescent="0.25">
      <c r="C139" s="1394"/>
      <c r="D139" s="1394"/>
      <c r="E139" s="1394"/>
      <c r="F139" s="1394"/>
      <c r="G139" s="1394"/>
      <c r="H139" s="1394"/>
      <c r="I139" s="1394"/>
      <c r="J139" s="1394"/>
      <c r="K139" s="1394"/>
      <c r="L139" s="1394"/>
      <c r="M139" s="1394"/>
      <c r="N139" s="1394"/>
      <c r="O139" s="1394"/>
      <c r="P139" s="1394"/>
    </row>
    <row r="142" spans="3:16" x14ac:dyDescent="0.25">
      <c r="C142" s="1405"/>
      <c r="D142" s="1405"/>
      <c r="E142" s="1405"/>
      <c r="F142" s="1405"/>
      <c r="G142" s="1405"/>
      <c r="H142" s="1405"/>
      <c r="I142" s="1405"/>
      <c r="J142" s="1405"/>
      <c r="K142" s="1405"/>
      <c r="L142" s="1405"/>
      <c r="M142" s="1405"/>
      <c r="N142" s="1405"/>
      <c r="O142" s="1405"/>
      <c r="P142" s="1405"/>
    </row>
    <row r="143" spans="3:16" x14ac:dyDescent="0.25">
      <c r="C143" s="1394"/>
      <c r="D143" s="1394"/>
      <c r="E143" s="1394"/>
      <c r="F143" s="1394"/>
      <c r="G143" s="1394"/>
      <c r="H143" s="1394"/>
      <c r="I143" s="1394"/>
      <c r="J143" s="1394"/>
      <c r="K143" s="1394"/>
      <c r="L143" s="1394"/>
      <c r="M143" s="1394"/>
      <c r="N143" s="1394"/>
      <c r="O143" s="1394"/>
      <c r="P143" s="1394"/>
    </row>
    <row r="144" spans="3:16" x14ac:dyDescent="0.25">
      <c r="C144" s="1405"/>
      <c r="D144" s="1405"/>
      <c r="E144" s="1405"/>
      <c r="F144" s="1405"/>
      <c r="G144" s="1405"/>
      <c r="H144" s="1405"/>
      <c r="I144" s="1405"/>
      <c r="J144" s="1405"/>
      <c r="K144" s="1405"/>
      <c r="L144" s="1405"/>
      <c r="M144" s="1405"/>
      <c r="N144" s="1405"/>
      <c r="O144" s="1405"/>
      <c r="P144" s="1405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454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412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18" t="s">
        <v>194</v>
      </c>
      <c r="D24" s="1418"/>
      <c r="E24" s="1418"/>
      <c r="F24" s="1418"/>
      <c r="G24" s="1418"/>
      <c r="H24" s="1418"/>
      <c r="I24" s="1417">
        <f t="shared" ref="I24:Q24" si="0">SUM(I18:I23)</f>
        <v>220000</v>
      </c>
      <c r="J24" s="1419">
        <f t="shared" si="0"/>
        <v>0</v>
      </c>
      <c r="K24" s="1417">
        <f t="shared" si="0"/>
        <v>220000</v>
      </c>
      <c r="L24" s="1417">
        <f t="shared" si="0"/>
        <v>6314</v>
      </c>
      <c r="M24" s="1417">
        <f t="shared" si="0"/>
        <v>5783.34</v>
      </c>
      <c r="N24" s="1417">
        <f t="shared" si="0"/>
        <v>6688</v>
      </c>
      <c r="O24" s="1417">
        <f t="shared" si="0"/>
        <v>825</v>
      </c>
      <c r="P24" s="1417">
        <f t="shared" si="0"/>
        <v>19610.34</v>
      </c>
      <c r="Q24" s="1416">
        <f t="shared" si="0"/>
        <v>200389.65999999997</v>
      </c>
    </row>
    <row r="25" spans="2:17" x14ac:dyDescent="0.25">
      <c r="C25" s="1418"/>
      <c r="D25" s="1418"/>
      <c r="E25" s="1418"/>
      <c r="F25" s="1418"/>
      <c r="G25" s="1418"/>
      <c r="H25" s="1418"/>
      <c r="I25" s="1417"/>
      <c r="J25" s="1419"/>
      <c r="K25" s="1417"/>
      <c r="L25" s="1417"/>
      <c r="M25" s="1417"/>
      <c r="N25" s="1417"/>
      <c r="O25" s="1417"/>
      <c r="P25" s="1417"/>
      <c r="Q25" s="1416"/>
    </row>
    <row r="38" spans="3:16" x14ac:dyDescent="0.25">
      <c r="C38" s="24" t="s">
        <v>195</v>
      </c>
      <c r="D38" s="24"/>
      <c r="E38" s="5" t="s">
        <v>250</v>
      </c>
      <c r="N38" s="1394" t="s">
        <v>196</v>
      </c>
      <c r="O38" s="1394"/>
      <c r="P38" s="1394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405" t="s">
        <v>198</v>
      </c>
      <c r="O41" s="1405"/>
      <c r="P41" s="1405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94" t="s">
        <v>253</v>
      </c>
      <c r="O42" s="1394"/>
      <c r="P42" s="1394"/>
    </row>
    <row r="43" spans="3:16" x14ac:dyDescent="0.25">
      <c r="C43" s="25" t="s">
        <v>201</v>
      </c>
      <c r="D43" s="25"/>
      <c r="E43" t="s">
        <v>254</v>
      </c>
      <c r="N43" s="1405" t="s">
        <v>202</v>
      </c>
      <c r="O43" s="1405"/>
      <c r="P43" s="1405"/>
    </row>
    <row r="46" spans="3:16" x14ac:dyDescent="0.25">
      <c r="C46" s="1394"/>
      <c r="D46" s="1394"/>
      <c r="E46" s="1394"/>
      <c r="F46" s="1394"/>
      <c r="G46" s="1394"/>
      <c r="H46" s="1394"/>
      <c r="I46" s="1394"/>
      <c r="J46" s="1394"/>
      <c r="K46" s="1394"/>
      <c r="L46" s="1394"/>
      <c r="M46" s="1394"/>
      <c r="N46" s="1394"/>
      <c r="O46" s="1394"/>
      <c r="P46" s="1394"/>
    </row>
    <row r="49" spans="3:16" x14ac:dyDescent="0.25">
      <c r="C49" s="1405"/>
      <c r="D49" s="1405"/>
      <c r="E49" s="1405"/>
      <c r="F49" s="1405"/>
      <c r="G49" s="1405"/>
      <c r="H49" s="1405"/>
      <c r="I49" s="1405"/>
      <c r="J49" s="1405"/>
      <c r="K49" s="1405"/>
      <c r="L49" s="1405"/>
      <c r="M49" s="1405"/>
      <c r="N49" s="1405"/>
      <c r="O49" s="1405"/>
      <c r="P49" s="1405"/>
    </row>
    <row r="50" spans="3:16" x14ac:dyDescent="0.25">
      <c r="C50" s="1394"/>
      <c r="D50" s="1394"/>
      <c r="E50" s="1394"/>
      <c r="F50" s="1394"/>
      <c r="G50" s="1394"/>
      <c r="H50" s="1394"/>
      <c r="I50" s="1394"/>
      <c r="J50" s="1394"/>
      <c r="K50" s="1394"/>
      <c r="L50" s="1394"/>
      <c r="M50" s="1394"/>
      <c r="N50" s="1394"/>
      <c r="O50" s="1394"/>
      <c r="P50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455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412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18" t="s">
        <v>194</v>
      </c>
      <c r="D24" s="1418"/>
      <c r="E24" s="1418"/>
      <c r="F24" s="1418"/>
      <c r="G24" s="1418"/>
      <c r="H24" s="1418"/>
      <c r="I24" s="1417">
        <f t="shared" ref="I24:Q24" si="0">SUM(I18:I23)</f>
        <v>220000</v>
      </c>
      <c r="J24" s="1419">
        <f t="shared" si="0"/>
        <v>0</v>
      </c>
      <c r="K24" s="1417">
        <f t="shared" si="0"/>
        <v>220000</v>
      </c>
      <c r="L24" s="1417">
        <f t="shared" si="0"/>
        <v>6314</v>
      </c>
      <c r="M24" s="1417">
        <f t="shared" si="0"/>
        <v>5783.34</v>
      </c>
      <c r="N24" s="1417">
        <f t="shared" si="0"/>
        <v>6688</v>
      </c>
      <c r="O24" s="1417">
        <f t="shared" si="0"/>
        <v>825</v>
      </c>
      <c r="P24" s="1417">
        <f t="shared" si="0"/>
        <v>19610.34</v>
      </c>
      <c r="Q24" s="1416">
        <f t="shared" si="0"/>
        <v>200389.65999999997</v>
      </c>
    </row>
    <row r="25" spans="2:17" x14ac:dyDescent="0.25">
      <c r="C25" s="1418"/>
      <c r="D25" s="1418"/>
      <c r="E25" s="1418"/>
      <c r="F25" s="1418"/>
      <c r="G25" s="1418"/>
      <c r="H25" s="1418"/>
      <c r="I25" s="1417"/>
      <c r="J25" s="1419"/>
      <c r="K25" s="1417"/>
      <c r="L25" s="1417"/>
      <c r="M25" s="1417"/>
      <c r="N25" s="1417"/>
      <c r="O25" s="1417"/>
      <c r="P25" s="1417"/>
      <c r="Q25" s="1416"/>
    </row>
    <row r="38" spans="3:16" x14ac:dyDescent="0.25">
      <c r="C38" s="24" t="s">
        <v>195</v>
      </c>
      <c r="D38" s="24"/>
      <c r="E38" s="5" t="s">
        <v>250</v>
      </c>
      <c r="N38" s="1394" t="s">
        <v>196</v>
      </c>
      <c r="O38" s="1394"/>
      <c r="P38" s="1394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405" t="s">
        <v>198</v>
      </c>
      <c r="O41" s="1405"/>
      <c r="P41" s="1405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94" t="s">
        <v>253</v>
      </c>
      <c r="O42" s="1394"/>
      <c r="P42" s="1394"/>
    </row>
    <row r="43" spans="3:16" x14ac:dyDescent="0.25">
      <c r="C43" s="25" t="s">
        <v>201</v>
      </c>
      <c r="D43" s="25"/>
      <c r="E43" t="s">
        <v>254</v>
      </c>
      <c r="N43" s="1405" t="s">
        <v>202</v>
      </c>
      <c r="O43" s="1405"/>
      <c r="P43" s="1405"/>
    </row>
    <row r="46" spans="3:16" x14ac:dyDescent="0.25">
      <c r="C46" s="1394"/>
      <c r="D46" s="1394"/>
      <c r="E46" s="1394"/>
      <c r="F46" s="1394"/>
      <c r="G46" s="1394"/>
      <c r="H46" s="1394"/>
      <c r="I46" s="1394"/>
      <c r="J46" s="1394"/>
      <c r="K46" s="1394"/>
      <c r="L46" s="1394"/>
      <c r="M46" s="1394"/>
      <c r="N46" s="1394"/>
      <c r="O46" s="1394"/>
      <c r="P46" s="1394"/>
    </row>
    <row r="49" spans="3:16" x14ac:dyDescent="0.25">
      <c r="C49" s="1405"/>
      <c r="D49" s="1405"/>
      <c r="E49" s="1405"/>
      <c r="F49" s="1405"/>
      <c r="G49" s="1405"/>
      <c r="H49" s="1405"/>
      <c r="I49" s="1405"/>
      <c r="J49" s="1405"/>
      <c r="K49" s="1405"/>
      <c r="L49" s="1405"/>
      <c r="M49" s="1405"/>
      <c r="N49" s="1405"/>
      <c r="O49" s="1405"/>
      <c r="P49" s="1405"/>
    </row>
    <row r="50" spans="3:16" x14ac:dyDescent="0.25">
      <c r="C50" s="1394"/>
      <c r="D50" s="1394"/>
      <c r="E50" s="1394"/>
      <c r="F50" s="1394"/>
      <c r="G50" s="1394"/>
      <c r="H50" s="1394"/>
      <c r="I50" s="1394"/>
      <c r="J50" s="1394"/>
      <c r="K50" s="1394"/>
      <c r="L50" s="1394"/>
      <c r="M50" s="1394"/>
      <c r="N50" s="1394"/>
      <c r="O50" s="1394"/>
      <c r="P50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456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418" t="s">
        <v>194</v>
      </c>
      <c r="D39" s="1418"/>
      <c r="E39" s="1418"/>
      <c r="F39" s="1418"/>
      <c r="G39" s="1418"/>
      <c r="H39" s="1418"/>
      <c r="I39" s="1417">
        <f>SUM(I18:I38)</f>
        <v>891500</v>
      </c>
      <c r="J39" s="1419">
        <f>SUM(J18:J38)</f>
        <v>0</v>
      </c>
      <c r="K39" s="1417">
        <v>891500</v>
      </c>
      <c r="L39" s="1417">
        <f>SUM(L18:L38)</f>
        <v>25586.05</v>
      </c>
      <c r="M39" s="1417">
        <v>35295.4</v>
      </c>
      <c r="N39" s="1417">
        <f>SUM(N18:N38)</f>
        <v>27101.599999999999</v>
      </c>
      <c r="O39" s="1417">
        <f>SUM(O18:O38)</f>
        <v>1815.12</v>
      </c>
      <c r="P39" s="1417">
        <v>89798.17</v>
      </c>
      <c r="Q39" s="1416">
        <f>SUM(Q18:Q38)</f>
        <v>801701.82999999984</v>
      </c>
    </row>
    <row r="40" spans="2:17" x14ac:dyDescent="0.25">
      <c r="C40" s="1418"/>
      <c r="D40" s="1418"/>
      <c r="E40" s="1418"/>
      <c r="F40" s="1418"/>
      <c r="G40" s="1418"/>
      <c r="H40" s="1418"/>
      <c r="I40" s="1417"/>
      <c r="J40" s="1419"/>
      <c r="K40" s="1417"/>
      <c r="L40" s="1417"/>
      <c r="M40" s="1417"/>
      <c r="N40" s="1417"/>
      <c r="O40" s="1417"/>
      <c r="P40" s="1417"/>
      <c r="Q40" s="1416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394" t="s">
        <v>196</v>
      </c>
      <c r="O43" s="1394"/>
      <c r="P43" s="1394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405" t="s">
        <v>198</v>
      </c>
      <c r="O46" s="1405"/>
      <c r="P46" s="1405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394" t="s">
        <v>253</v>
      </c>
      <c r="O47" s="1394"/>
      <c r="P47" s="1394"/>
    </row>
    <row r="48" spans="2:17" x14ac:dyDescent="0.25">
      <c r="C48" s="25" t="s">
        <v>201</v>
      </c>
      <c r="D48" s="25"/>
      <c r="E48" t="s">
        <v>254</v>
      </c>
      <c r="N48" s="1405" t="s">
        <v>202</v>
      </c>
      <c r="O48" s="1405"/>
      <c r="P48" s="1405"/>
    </row>
    <row r="51" spans="3:16" x14ac:dyDescent="0.25">
      <c r="C51" s="1394"/>
      <c r="D51" s="1394"/>
      <c r="E51" s="1394"/>
      <c r="F51" s="1394"/>
      <c r="G51" s="1394"/>
      <c r="H51" s="1394"/>
      <c r="I51" s="1394"/>
      <c r="J51" s="1394"/>
      <c r="K51" s="1394"/>
      <c r="L51" s="1394"/>
      <c r="M51" s="1394"/>
      <c r="N51" s="1394"/>
      <c r="O51" s="1394"/>
      <c r="P51" s="1394"/>
    </row>
    <row r="54" spans="3:16" x14ac:dyDescent="0.25">
      <c r="C54" s="1405"/>
      <c r="D54" s="1405"/>
      <c r="E54" s="1405"/>
      <c r="F54" s="1405"/>
      <c r="G54" s="1405"/>
      <c r="H54" s="1405"/>
      <c r="I54" s="1405"/>
      <c r="J54" s="1405"/>
      <c r="K54" s="1405"/>
      <c r="L54" s="1405"/>
      <c r="M54" s="1405"/>
      <c r="N54" s="1405"/>
      <c r="O54" s="1405"/>
      <c r="P54" s="1405"/>
    </row>
    <row r="55" spans="3:16" x14ac:dyDescent="0.25">
      <c r="C55" s="1394"/>
      <c r="D55" s="1394"/>
      <c r="E55" s="1394"/>
      <c r="F55" s="1394"/>
      <c r="G55" s="1394"/>
      <c r="H55" s="1394"/>
      <c r="I55" s="1394"/>
      <c r="J55" s="1394"/>
      <c r="K55" s="1394"/>
      <c r="L55" s="1394"/>
      <c r="M55" s="1394"/>
      <c r="N55" s="1394"/>
      <c r="O55" s="1394"/>
      <c r="P55" s="1394"/>
    </row>
    <row r="56" spans="3:16" x14ac:dyDescent="0.25">
      <c r="C56" s="1405"/>
      <c r="D56" s="1405"/>
      <c r="E56" s="1405"/>
      <c r="F56" s="1405"/>
      <c r="G56" s="1405"/>
      <c r="H56" s="1405"/>
      <c r="I56" s="1405"/>
      <c r="J56" s="1405"/>
      <c r="K56" s="1405"/>
      <c r="L56" s="1405"/>
      <c r="M56" s="1405"/>
      <c r="N56" s="1405"/>
      <c r="O56" s="1405"/>
      <c r="P56" s="1405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402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457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22" t="s">
        <v>194</v>
      </c>
      <c r="C31" s="1422"/>
      <c r="D31" s="1422"/>
      <c r="E31" s="1422"/>
      <c r="F31" s="1420">
        <v>147000</v>
      </c>
      <c r="G31" s="1421">
        <v>0</v>
      </c>
      <c r="H31" s="1420">
        <v>147000</v>
      </c>
      <c r="I31" s="1421">
        <v>0</v>
      </c>
      <c r="J31" s="1421">
        <v>0</v>
      </c>
      <c r="K31" s="1421">
        <v>0</v>
      </c>
      <c r="L31" s="1421">
        <v>0</v>
      </c>
      <c r="M31" s="1421">
        <v>0</v>
      </c>
      <c r="N31" s="1420">
        <v>147000</v>
      </c>
    </row>
    <row r="32" spans="1:14" x14ac:dyDescent="0.25">
      <c r="B32" s="1422"/>
      <c r="C32" s="1422"/>
      <c r="D32" s="1422"/>
      <c r="E32" s="1422"/>
      <c r="F32" s="1420"/>
      <c r="G32" s="1421"/>
      <c r="H32" s="1420"/>
      <c r="I32" s="1421"/>
      <c r="J32" s="1421"/>
      <c r="K32" s="1421"/>
      <c r="L32" s="1421"/>
      <c r="M32" s="1421"/>
      <c r="N32" s="1420"/>
    </row>
    <row r="44" spans="1:14" x14ac:dyDescent="0.25">
      <c r="A44" s="24" t="s">
        <v>257</v>
      </c>
      <c r="B44" s="24"/>
      <c r="C44" s="5" t="s">
        <v>258</v>
      </c>
      <c r="L44" s="1394" t="s">
        <v>196</v>
      </c>
      <c r="M44" s="1394"/>
      <c r="N44" s="1394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405" t="s">
        <v>198</v>
      </c>
      <c r="M47" s="1405"/>
      <c r="N47" s="1405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394" t="s">
        <v>253</v>
      </c>
      <c r="M48" s="1394"/>
      <c r="N48" s="1394"/>
    </row>
    <row r="49" spans="1:14" x14ac:dyDescent="0.25">
      <c r="A49" s="25" t="s">
        <v>263</v>
      </c>
      <c r="B49" s="25"/>
      <c r="C49" t="s">
        <v>264</v>
      </c>
      <c r="L49" s="1405" t="s">
        <v>202</v>
      </c>
      <c r="M49" s="1405"/>
      <c r="N49" s="1405"/>
    </row>
    <row r="54" spans="1:14" x14ac:dyDescent="0.25">
      <c r="A54" s="1405"/>
      <c r="B54" s="1405"/>
      <c r="C54" s="1405"/>
      <c r="D54" s="1405"/>
      <c r="E54" s="1405"/>
      <c r="F54" s="1405"/>
      <c r="G54" s="1405"/>
      <c r="H54" s="1405"/>
      <c r="I54" s="1405"/>
      <c r="J54" s="1405"/>
      <c r="K54" s="1405"/>
      <c r="L54" s="1405"/>
      <c r="M54" s="1405"/>
      <c r="N54" s="1405"/>
    </row>
    <row r="55" spans="1:14" x14ac:dyDescent="0.25">
      <c r="A55" s="1394"/>
      <c r="B55" s="1394"/>
      <c r="C55" s="1394"/>
      <c r="D55" s="1394"/>
      <c r="E55" s="1394"/>
      <c r="F55" s="1394"/>
      <c r="G55" s="1394"/>
      <c r="H55" s="1394"/>
      <c r="I55" s="1394"/>
      <c r="J55" s="1394"/>
      <c r="K55" s="1394"/>
      <c r="L55" s="1394"/>
      <c r="M55" s="1394"/>
      <c r="N55" s="1394"/>
    </row>
    <row r="56" spans="1:14" x14ac:dyDescent="0.25">
      <c r="A56" s="1405"/>
      <c r="B56" s="1405"/>
      <c r="C56" s="1405"/>
      <c r="D56" s="1405"/>
      <c r="E56" s="1405"/>
      <c r="F56" s="1405"/>
      <c r="G56" s="1405"/>
      <c r="H56" s="1405"/>
      <c r="I56" s="1405"/>
      <c r="J56" s="1405"/>
      <c r="K56" s="1405"/>
      <c r="L56" s="1405"/>
      <c r="M56" s="1405"/>
      <c r="N56" s="1405"/>
    </row>
  </sheetData>
  <sheetProtection selectLockedCells="1" selectUnlockedCells="1"/>
  <mergeCells count="36"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460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96" t="s">
        <v>105</v>
      </c>
      <c r="F43" s="1396" t="s">
        <v>110</v>
      </c>
      <c r="G43" s="1396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96" t="s">
        <v>78</v>
      </c>
      <c r="F44" s="1396" t="s">
        <v>115</v>
      </c>
      <c r="G44" s="1396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96" t="s">
        <v>117</v>
      </c>
      <c r="F45" s="1396" t="s">
        <v>118</v>
      </c>
      <c r="G45" s="1396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96" t="s">
        <v>120</v>
      </c>
      <c r="F46" s="1396" t="s">
        <v>121</v>
      </c>
      <c r="G46" s="1396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96" t="s">
        <v>49</v>
      </c>
      <c r="F47" s="1396" t="s">
        <v>123</v>
      </c>
      <c r="G47" s="1396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96" t="s">
        <v>125</v>
      </c>
      <c r="F48" s="1396" t="s">
        <v>126</v>
      </c>
      <c r="G48" s="1396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96" t="s">
        <v>105</v>
      </c>
      <c r="F49" s="1396" t="s">
        <v>128</v>
      </c>
      <c r="G49" s="1396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96" t="s">
        <v>102</v>
      </c>
      <c r="F50" s="1396" t="s">
        <v>130</v>
      </c>
      <c r="G50" s="1396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96" t="s">
        <v>132</v>
      </c>
      <c r="F51" s="1396" t="s">
        <v>133</v>
      </c>
      <c r="G51" s="1396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96" t="s">
        <v>117</v>
      </c>
      <c r="F52" s="1396" t="s">
        <v>135</v>
      </c>
      <c r="G52" s="1396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96" t="s">
        <v>85</v>
      </c>
      <c r="F53" s="1396" t="s">
        <v>137</v>
      </c>
      <c r="G53" s="1396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96" t="s">
        <v>139</v>
      </c>
      <c r="F54" s="1396" t="s">
        <v>140</v>
      </c>
      <c r="G54" s="1396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96" t="s">
        <v>148</v>
      </c>
      <c r="F55" s="1396" t="s">
        <v>149</v>
      </c>
      <c r="G55" s="1396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96" t="s">
        <v>151</v>
      </c>
      <c r="F56" s="1396" t="s">
        <v>152</v>
      </c>
      <c r="G56" s="1396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96" t="s">
        <v>157</v>
      </c>
      <c r="F57" s="1396" t="s">
        <v>158</v>
      </c>
      <c r="G57" s="1396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96" t="s">
        <v>160</v>
      </c>
      <c r="F59" s="1396" t="s">
        <v>161</v>
      </c>
      <c r="G59" s="1396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96" t="s">
        <v>163</v>
      </c>
      <c r="F60" s="1396" t="s">
        <v>164</v>
      </c>
      <c r="G60" s="1396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96" t="s">
        <v>92</v>
      </c>
      <c r="F63" s="1396" t="s">
        <v>168</v>
      </c>
      <c r="G63" s="1396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96" t="s">
        <v>276</v>
      </c>
      <c r="F64" s="1396" t="s">
        <v>170</v>
      </c>
      <c r="G64" s="1396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96" t="s">
        <v>40</v>
      </c>
      <c r="F68" s="1396" t="s">
        <v>172</v>
      </c>
      <c r="G68" s="1396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96" t="s">
        <v>92</v>
      </c>
      <c r="F73" s="1396"/>
      <c r="G73" s="1396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96" t="s">
        <v>276</v>
      </c>
      <c r="F78" s="1396"/>
      <c r="G78" s="1396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96" t="s">
        <v>30</v>
      </c>
      <c r="F80" s="1396" t="s">
        <v>31</v>
      </c>
      <c r="G80" s="1396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96" t="s">
        <v>30</v>
      </c>
      <c r="F81" s="1396" t="s">
        <v>31</v>
      </c>
      <c r="G81" s="1396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96" t="s">
        <v>92</v>
      </c>
      <c r="F88" s="1396" t="s">
        <v>176</v>
      </c>
      <c r="G88" s="1396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96" t="s">
        <v>178</v>
      </c>
      <c r="F89" s="1396" t="s">
        <v>179</v>
      </c>
      <c r="G89" s="1396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14" t="s">
        <v>92</v>
      </c>
      <c r="F90" s="1414" t="s">
        <v>193</v>
      </c>
      <c r="G90" s="1414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415" t="s">
        <v>288</v>
      </c>
      <c r="D131" s="1415"/>
      <c r="E131" s="1415"/>
      <c r="F131" s="1415"/>
      <c r="G131" s="1415"/>
      <c r="H131" s="1415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394" t="s">
        <v>196</v>
      </c>
      <c r="O134" s="1394"/>
      <c r="P134" s="1394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405" t="s">
        <v>198</v>
      </c>
      <c r="O137" s="1405"/>
      <c r="P137" s="1405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394" t="s">
        <v>253</v>
      </c>
      <c r="O138" s="1394"/>
      <c r="P138" s="1394"/>
    </row>
    <row r="139" spans="2:17" x14ac:dyDescent="0.25">
      <c r="C139" s="25" t="s">
        <v>201</v>
      </c>
      <c r="D139" s="25"/>
      <c r="E139" t="s">
        <v>254</v>
      </c>
      <c r="N139" s="1405" t="s">
        <v>202</v>
      </c>
      <c r="O139" s="1405"/>
      <c r="P139" s="1405"/>
    </row>
    <row r="142" spans="2:17" x14ac:dyDescent="0.25">
      <c r="C142" s="1394"/>
      <c r="D142" s="1394"/>
      <c r="E142" s="1394"/>
      <c r="F142" s="1394"/>
      <c r="G142" s="1394"/>
      <c r="H142" s="1394"/>
      <c r="I142" s="1394"/>
      <c r="J142" s="1394"/>
      <c r="K142" s="1394"/>
      <c r="L142" s="1394"/>
      <c r="M142" s="1394"/>
      <c r="N142" s="1394"/>
      <c r="O142" s="1394"/>
      <c r="P142" s="1394"/>
    </row>
    <row r="145" spans="3:16" x14ac:dyDescent="0.25">
      <c r="C145" s="1405"/>
      <c r="D145" s="1405"/>
      <c r="E145" s="1405"/>
      <c r="F145" s="1405"/>
      <c r="G145" s="1405"/>
      <c r="H145" s="1405"/>
      <c r="I145" s="1405"/>
      <c r="J145" s="1405"/>
      <c r="K145" s="1405"/>
      <c r="L145" s="1405"/>
      <c r="M145" s="1405"/>
      <c r="N145" s="1405"/>
      <c r="O145" s="1405"/>
      <c r="P145" s="1405"/>
    </row>
    <row r="146" spans="3:16" x14ac:dyDescent="0.25">
      <c r="C146" s="1394"/>
      <c r="D146" s="1394"/>
      <c r="E146" s="1394"/>
      <c r="F146" s="1394"/>
      <c r="G146" s="1394"/>
      <c r="H146" s="1394"/>
      <c r="I146" s="1394"/>
      <c r="J146" s="1394"/>
      <c r="K146" s="1394"/>
      <c r="L146" s="1394"/>
      <c r="M146" s="1394"/>
      <c r="N146" s="1394"/>
      <c r="O146" s="1394"/>
      <c r="P146" s="1394"/>
    </row>
    <row r="147" spans="3:16" x14ac:dyDescent="0.25">
      <c r="C147" s="1405"/>
      <c r="D147" s="1405"/>
      <c r="E147" s="1405"/>
      <c r="F147" s="1405"/>
      <c r="G147" s="1405"/>
      <c r="H147" s="1405"/>
      <c r="I147" s="1405"/>
      <c r="J147" s="1405"/>
      <c r="K147" s="1405"/>
      <c r="L147" s="1405"/>
      <c r="M147" s="1405"/>
      <c r="N147" s="1405"/>
      <c r="O147" s="1405"/>
      <c r="P147" s="1405"/>
    </row>
  </sheetData>
  <sheetProtection selectLockedCells="1" selectUnlockedCells="1"/>
  <mergeCells count="82"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463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6" t="s">
        <v>78</v>
      </c>
      <c r="F43" s="1396" t="s">
        <v>115</v>
      </c>
      <c r="G43" s="1396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6" t="s">
        <v>117</v>
      </c>
      <c r="F44" s="1396" t="s">
        <v>118</v>
      </c>
      <c r="G44" s="1396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6" t="s">
        <v>120</v>
      </c>
      <c r="F45" s="1396" t="s">
        <v>121</v>
      </c>
      <c r="G45" s="1396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6" t="s">
        <v>49</v>
      </c>
      <c r="F46" s="1396" t="s">
        <v>123</v>
      </c>
      <c r="G46" s="1396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6" t="s">
        <v>125</v>
      </c>
      <c r="F47" s="1396" t="s">
        <v>126</v>
      </c>
      <c r="G47" s="1396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6" t="s">
        <v>105</v>
      </c>
      <c r="F48" s="1396" t="s">
        <v>128</v>
      </c>
      <c r="G48" s="1396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6" t="s">
        <v>102</v>
      </c>
      <c r="F49" s="1396" t="s">
        <v>130</v>
      </c>
      <c r="G49" s="1396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6" t="s">
        <v>132</v>
      </c>
      <c r="F50" s="1396" t="s">
        <v>133</v>
      </c>
      <c r="G50" s="1396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6" t="s">
        <v>117</v>
      </c>
      <c r="F51" s="1396" t="s">
        <v>135</v>
      </c>
      <c r="G51" s="1396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6" t="s">
        <v>85</v>
      </c>
      <c r="F52" s="1396" t="s">
        <v>137</v>
      </c>
      <c r="G52" s="1396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6" t="s">
        <v>139</v>
      </c>
      <c r="F53" s="1396" t="s">
        <v>140</v>
      </c>
      <c r="G53" s="1396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6" t="s">
        <v>148</v>
      </c>
      <c r="F54" s="1396" t="s">
        <v>149</v>
      </c>
      <c r="G54" s="1396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6" t="s">
        <v>151</v>
      </c>
      <c r="F55" s="1396" t="s">
        <v>152</v>
      </c>
      <c r="G55" s="1396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6" t="s">
        <v>157</v>
      </c>
      <c r="F56" s="1396" t="s">
        <v>158</v>
      </c>
      <c r="G56" s="1396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6" t="s">
        <v>160</v>
      </c>
      <c r="F58" s="1396" t="s">
        <v>161</v>
      </c>
      <c r="G58" s="1396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6" t="s">
        <v>163</v>
      </c>
      <c r="F59" s="1396" t="s">
        <v>164</v>
      </c>
      <c r="G59" s="1396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6" t="s">
        <v>92</v>
      </c>
      <c r="F62" s="1396" t="s">
        <v>168</v>
      </c>
      <c r="G62" s="1396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6" t="s">
        <v>276</v>
      </c>
      <c r="F63" s="1396" t="s">
        <v>170</v>
      </c>
      <c r="G63" s="1396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6" t="s">
        <v>40</v>
      </c>
      <c r="F67" s="1396" t="s">
        <v>172</v>
      </c>
      <c r="G67" s="1396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6" t="s">
        <v>92</v>
      </c>
      <c r="F72" s="1396"/>
      <c r="G72" s="1396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96" t="s">
        <v>276</v>
      </c>
      <c r="F77" s="1396"/>
      <c r="G77" s="1396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96" t="s">
        <v>30</v>
      </c>
      <c r="F80" s="1396" t="s">
        <v>31</v>
      </c>
      <c r="G80" s="1396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96" t="s">
        <v>92</v>
      </c>
      <c r="F87" s="1396" t="s">
        <v>176</v>
      </c>
      <c r="G87" s="1396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96" t="s">
        <v>178</v>
      </c>
      <c r="F88" s="1396" t="s">
        <v>179</v>
      </c>
      <c r="G88" s="1396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14" t="s">
        <v>92</v>
      </c>
      <c r="F89" s="1414" t="s">
        <v>193</v>
      </c>
      <c r="G89" s="1414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415" t="s">
        <v>288</v>
      </c>
      <c r="D132" s="1415"/>
      <c r="E132" s="1415"/>
      <c r="F132" s="1415"/>
      <c r="G132" s="1415"/>
      <c r="H132" s="1415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394" t="s">
        <v>196</v>
      </c>
      <c r="O135" s="1394"/>
      <c r="P135" s="1394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405" t="s">
        <v>198</v>
      </c>
      <c r="O138" s="1405"/>
      <c r="P138" s="1405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394" t="s">
        <v>253</v>
      </c>
      <c r="O139" s="1394"/>
      <c r="P139" s="1394"/>
    </row>
    <row r="140" spans="2:17" x14ac:dyDescent="0.25">
      <c r="C140" s="25" t="s">
        <v>201</v>
      </c>
      <c r="D140" s="25"/>
      <c r="E140" t="s">
        <v>254</v>
      </c>
      <c r="N140" s="1405" t="s">
        <v>202</v>
      </c>
      <c r="O140" s="1405"/>
      <c r="P140" s="1405"/>
    </row>
    <row r="143" spans="2:17" x14ac:dyDescent="0.25">
      <c r="C143" s="1394"/>
      <c r="D143" s="1394"/>
      <c r="E143" s="1394"/>
      <c r="F143" s="1394"/>
      <c r="G143" s="1394"/>
      <c r="H143" s="1394"/>
      <c r="I143" s="1394"/>
      <c r="J143" s="1394"/>
      <c r="K143" s="1394"/>
      <c r="L143" s="1394"/>
      <c r="M143" s="1394"/>
      <c r="N143" s="1394"/>
      <c r="O143" s="1394"/>
      <c r="P143" s="1394"/>
    </row>
    <row r="146" spans="3:16" x14ac:dyDescent="0.25">
      <c r="C146" s="1405"/>
      <c r="D146" s="1405"/>
      <c r="E146" s="1405"/>
      <c r="F146" s="1405"/>
      <c r="G146" s="1405"/>
      <c r="H146" s="1405"/>
      <c r="I146" s="1405"/>
      <c r="J146" s="1405"/>
      <c r="K146" s="1405"/>
      <c r="L146" s="1405"/>
      <c r="M146" s="1405"/>
      <c r="N146" s="1405"/>
      <c r="O146" s="1405"/>
      <c r="P146" s="1405"/>
    </row>
    <row r="147" spans="3:16" x14ac:dyDescent="0.25">
      <c r="C147" s="1394"/>
      <c r="D147" s="1394"/>
      <c r="E147" s="1394"/>
      <c r="F147" s="1394"/>
      <c r="G147" s="1394"/>
      <c r="H147" s="1394"/>
      <c r="I147" s="1394"/>
      <c r="J147" s="1394"/>
      <c r="K147" s="1394"/>
      <c r="L147" s="1394"/>
      <c r="M147" s="1394"/>
      <c r="N147" s="1394"/>
      <c r="O147" s="1394"/>
      <c r="P147" s="1394"/>
    </row>
    <row r="148" spans="3:16" x14ac:dyDescent="0.25">
      <c r="C148" s="1405"/>
      <c r="D148" s="1405"/>
      <c r="E148" s="1405"/>
      <c r="F148" s="1405"/>
      <c r="G148" s="1405"/>
      <c r="H148" s="1405"/>
      <c r="I148" s="1405"/>
      <c r="J148" s="1405"/>
      <c r="K148" s="1405"/>
      <c r="L148" s="1405"/>
      <c r="M148" s="1405"/>
      <c r="N148" s="1405"/>
      <c r="O148" s="1405"/>
      <c r="P148" s="1405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402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465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22" t="s">
        <v>194</v>
      </c>
      <c r="C31" s="1422"/>
      <c r="D31" s="1422"/>
      <c r="E31" s="1422"/>
      <c r="F31" s="1420">
        <v>147000</v>
      </c>
      <c r="G31" s="1421">
        <v>0</v>
      </c>
      <c r="H31" s="1420">
        <v>147000</v>
      </c>
      <c r="I31" s="1421">
        <v>0</v>
      </c>
      <c r="J31" s="1421">
        <v>0</v>
      </c>
      <c r="K31" s="1421">
        <v>0</v>
      </c>
      <c r="L31" s="1421">
        <v>0</v>
      </c>
      <c r="M31" s="1421">
        <v>0</v>
      </c>
      <c r="N31" s="1420">
        <v>147000</v>
      </c>
    </row>
    <row r="32" spans="1:14" x14ac:dyDescent="0.25">
      <c r="B32" s="1422"/>
      <c r="C32" s="1422"/>
      <c r="D32" s="1422"/>
      <c r="E32" s="1422"/>
      <c r="F32" s="1420"/>
      <c r="G32" s="1421"/>
      <c r="H32" s="1420"/>
      <c r="I32" s="1421"/>
      <c r="J32" s="1421"/>
      <c r="K32" s="1421"/>
      <c r="L32" s="1421"/>
      <c r="M32" s="1421"/>
      <c r="N32" s="1420"/>
    </row>
    <row r="42" spans="1:14" x14ac:dyDescent="0.25">
      <c r="A42" s="24" t="s">
        <v>257</v>
      </c>
      <c r="B42" s="24"/>
      <c r="C42" s="5" t="s">
        <v>258</v>
      </c>
      <c r="L42" s="1394" t="s">
        <v>196</v>
      </c>
      <c r="M42" s="1394"/>
      <c r="N42" s="1394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405" t="s">
        <v>198</v>
      </c>
      <c r="M45" s="1405"/>
      <c r="N45" s="1405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94" t="s">
        <v>253</v>
      </c>
      <c r="M46" s="1394"/>
      <c r="N46" s="1394"/>
    </row>
    <row r="47" spans="1:14" x14ac:dyDescent="0.25">
      <c r="A47" s="25" t="s">
        <v>263</v>
      </c>
      <c r="B47" s="25"/>
      <c r="C47" t="s">
        <v>264</v>
      </c>
      <c r="L47" s="1405" t="s">
        <v>202</v>
      </c>
      <c r="M47" s="1405"/>
      <c r="N47" s="1405"/>
    </row>
    <row r="52" spans="1:14" x14ac:dyDescent="0.25">
      <c r="A52" s="1405"/>
      <c r="B52" s="1405"/>
      <c r="C52" s="1405"/>
      <c r="D52" s="1405"/>
      <c r="E52" s="1405"/>
      <c r="F52" s="1405"/>
      <c r="G52" s="1405"/>
      <c r="H52" s="1405"/>
      <c r="I52" s="1405"/>
      <c r="J52" s="1405"/>
      <c r="K52" s="1405"/>
      <c r="L52" s="1405"/>
      <c r="M52" s="1405"/>
      <c r="N52" s="1405"/>
    </row>
    <row r="53" spans="1:14" x14ac:dyDescent="0.25">
      <c r="A53" s="1394"/>
      <c r="B53" s="1394"/>
      <c r="C53" s="1394"/>
      <c r="D53" s="1394"/>
      <c r="E53" s="1394"/>
      <c r="F53" s="1394"/>
      <c r="G53" s="1394"/>
      <c r="H53" s="1394"/>
      <c r="I53" s="1394"/>
      <c r="J53" s="1394"/>
      <c r="K53" s="1394"/>
      <c r="L53" s="1394"/>
      <c r="M53" s="1394"/>
      <c r="N53" s="1394"/>
    </row>
    <row r="54" spans="1:14" x14ac:dyDescent="0.25">
      <c r="A54" s="1405"/>
      <c r="B54" s="1405"/>
      <c r="C54" s="1405"/>
      <c r="D54" s="1405"/>
      <c r="E54" s="1405"/>
      <c r="F54" s="1405"/>
      <c r="G54" s="1405"/>
      <c r="H54" s="1405"/>
      <c r="I54" s="1405"/>
      <c r="J54" s="1405"/>
      <c r="K54" s="1405"/>
      <c r="L54" s="1405"/>
      <c r="M54" s="1405"/>
      <c r="N54" s="1405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466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418" t="s">
        <v>194</v>
      </c>
      <c r="D39" s="1418"/>
      <c r="E39" s="1418"/>
      <c r="F39" s="1418"/>
      <c r="G39" s="1418"/>
      <c r="H39" s="1418"/>
      <c r="I39" s="1417">
        <f>SUM(I18:I38)</f>
        <v>891500</v>
      </c>
      <c r="J39" s="1419">
        <f>SUM(J18:J38)</f>
        <v>0</v>
      </c>
      <c r="K39" s="1417">
        <v>891500</v>
      </c>
      <c r="L39" s="1417">
        <f>SUM(L18:L38)</f>
        <v>25586.05</v>
      </c>
      <c r="M39" s="1417">
        <v>35295.4</v>
      </c>
      <c r="N39" s="1417">
        <f>SUM(N18:N38)</f>
        <v>27101.599999999999</v>
      </c>
      <c r="O39" s="1417">
        <f>SUM(O18:O38)</f>
        <v>1815.12</v>
      </c>
      <c r="P39" s="1417">
        <v>89798.17</v>
      </c>
      <c r="Q39" s="1416">
        <f>SUM(Q18:Q38)</f>
        <v>801701.82999999984</v>
      </c>
    </row>
    <row r="40" spans="2:17" x14ac:dyDescent="0.25">
      <c r="C40" s="1418"/>
      <c r="D40" s="1418"/>
      <c r="E40" s="1418"/>
      <c r="F40" s="1418"/>
      <c r="G40" s="1418"/>
      <c r="H40" s="1418"/>
      <c r="I40" s="1417"/>
      <c r="J40" s="1419"/>
      <c r="K40" s="1417"/>
      <c r="L40" s="1417"/>
      <c r="M40" s="1417"/>
      <c r="N40" s="1417"/>
      <c r="O40" s="1417"/>
      <c r="P40" s="1417"/>
      <c r="Q40" s="1416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394" t="s">
        <v>196</v>
      </c>
      <c r="O43" s="1394"/>
      <c r="P43" s="1394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405" t="s">
        <v>198</v>
      </c>
      <c r="O46" s="1405"/>
      <c r="P46" s="1405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394" t="s">
        <v>253</v>
      </c>
      <c r="O47" s="1394"/>
      <c r="P47" s="1394"/>
    </row>
    <row r="48" spans="2:17" x14ac:dyDescent="0.25">
      <c r="C48" s="25" t="s">
        <v>201</v>
      </c>
      <c r="D48" s="25"/>
      <c r="E48" t="s">
        <v>254</v>
      </c>
      <c r="N48" s="1405" t="s">
        <v>202</v>
      </c>
      <c r="O48" s="1405"/>
      <c r="P48" s="1405"/>
    </row>
    <row r="51" spans="3:16" x14ac:dyDescent="0.25">
      <c r="C51" s="1394"/>
      <c r="D51" s="1394"/>
      <c r="E51" s="1394"/>
      <c r="F51" s="1394"/>
      <c r="G51" s="1394"/>
      <c r="H51" s="1394"/>
      <c r="I51" s="1394"/>
      <c r="J51" s="1394"/>
      <c r="K51" s="1394"/>
      <c r="L51" s="1394"/>
      <c r="M51" s="1394"/>
      <c r="N51" s="1394"/>
      <c r="O51" s="1394"/>
      <c r="P51" s="1394"/>
    </row>
    <row r="54" spans="3:16" x14ac:dyDescent="0.25">
      <c r="C54" s="1405"/>
      <c r="D54" s="1405"/>
      <c r="E54" s="1405"/>
      <c r="F54" s="1405"/>
      <c r="G54" s="1405"/>
      <c r="H54" s="1405"/>
      <c r="I54" s="1405"/>
      <c r="J54" s="1405"/>
      <c r="K54" s="1405"/>
      <c r="L54" s="1405"/>
      <c r="M54" s="1405"/>
      <c r="N54" s="1405"/>
      <c r="O54" s="1405"/>
      <c r="P54" s="1405"/>
    </row>
    <row r="55" spans="3:16" x14ac:dyDescent="0.25">
      <c r="C55" s="1394"/>
      <c r="D55" s="1394"/>
      <c r="E55" s="1394"/>
      <c r="F55" s="1394"/>
      <c r="G55" s="1394"/>
      <c r="H55" s="1394"/>
      <c r="I55" s="1394"/>
      <c r="J55" s="1394"/>
      <c r="K55" s="1394"/>
      <c r="L55" s="1394"/>
      <c r="M55" s="1394"/>
      <c r="N55" s="1394"/>
      <c r="O55" s="1394"/>
      <c r="P55" s="1394"/>
    </row>
    <row r="56" spans="3:16" x14ac:dyDescent="0.25">
      <c r="C56" s="1405"/>
      <c r="D56" s="1405"/>
      <c r="E56" s="1405"/>
      <c r="F56" s="1405"/>
      <c r="G56" s="1405"/>
      <c r="H56" s="1405"/>
      <c r="I56" s="1405"/>
      <c r="J56" s="1405"/>
      <c r="K56" s="1405"/>
      <c r="L56" s="1405"/>
      <c r="M56" s="1405"/>
      <c r="N56" s="1405"/>
      <c r="O56" s="1405"/>
      <c r="P56" s="1405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467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412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18" t="s">
        <v>194</v>
      </c>
      <c r="D23" s="1418"/>
      <c r="E23" s="1418"/>
      <c r="F23" s="1418"/>
      <c r="G23" s="1418"/>
      <c r="H23" s="1418"/>
      <c r="I23" s="1417">
        <f t="shared" ref="I23:Q23" si="0">SUM(I18:I22)</f>
        <v>203500</v>
      </c>
      <c r="J23" s="1419">
        <f t="shared" si="0"/>
        <v>0</v>
      </c>
      <c r="K23" s="1417">
        <f t="shared" si="0"/>
        <v>203500</v>
      </c>
      <c r="L23" s="1417">
        <f t="shared" si="0"/>
        <v>5840.45</v>
      </c>
      <c r="M23" s="1417">
        <f t="shared" si="0"/>
        <v>5783.34</v>
      </c>
      <c r="N23" s="1417">
        <f t="shared" si="0"/>
        <v>6186.4</v>
      </c>
      <c r="O23" s="1417">
        <f t="shared" si="0"/>
        <v>125</v>
      </c>
      <c r="P23" s="1417">
        <f t="shared" si="0"/>
        <v>17935.190000000002</v>
      </c>
      <c r="Q23" s="1416">
        <f t="shared" si="0"/>
        <v>185564.81</v>
      </c>
    </row>
    <row r="24" spans="2:17" x14ac:dyDescent="0.25">
      <c r="C24" s="1418"/>
      <c r="D24" s="1418"/>
      <c r="E24" s="1418"/>
      <c r="F24" s="1418"/>
      <c r="G24" s="1418"/>
      <c r="H24" s="1418"/>
      <c r="I24" s="1417"/>
      <c r="J24" s="1419"/>
      <c r="K24" s="1417"/>
      <c r="L24" s="1417"/>
      <c r="M24" s="1417"/>
      <c r="N24" s="1417"/>
      <c r="O24" s="1417"/>
      <c r="P24" s="1417"/>
      <c r="Q24" s="1416"/>
    </row>
    <row r="37" spans="3:16" x14ac:dyDescent="0.25">
      <c r="C37" s="24" t="s">
        <v>195</v>
      </c>
      <c r="D37" s="24"/>
      <c r="E37" s="5" t="s">
        <v>250</v>
      </c>
      <c r="N37" s="1394" t="s">
        <v>196</v>
      </c>
      <c r="O37" s="1394"/>
      <c r="P37" s="1394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405" t="s">
        <v>198</v>
      </c>
      <c r="O40" s="1405"/>
      <c r="P40" s="1405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94" t="s">
        <v>253</v>
      </c>
      <c r="O41" s="1394"/>
      <c r="P41" s="1394"/>
    </row>
    <row r="42" spans="3:16" x14ac:dyDescent="0.25">
      <c r="C42" s="25" t="s">
        <v>201</v>
      </c>
      <c r="D42" s="25"/>
      <c r="E42" t="s">
        <v>254</v>
      </c>
      <c r="N42" s="1405" t="s">
        <v>202</v>
      </c>
      <c r="O42" s="1405"/>
      <c r="P42" s="1405"/>
    </row>
    <row r="45" spans="3:16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8" spans="3:16" x14ac:dyDescent="0.25">
      <c r="C48" s="1405"/>
      <c r="D48" s="1405"/>
      <c r="E48" s="1405"/>
      <c r="F48" s="1405"/>
      <c r="G48" s="1405"/>
      <c r="H48" s="1405"/>
      <c r="I48" s="1405"/>
      <c r="J48" s="1405"/>
      <c r="K48" s="1405"/>
      <c r="L48" s="1405"/>
      <c r="M48" s="1405"/>
      <c r="N48" s="1405"/>
      <c r="O48" s="1405"/>
      <c r="P48" s="1405"/>
    </row>
    <row r="49" spans="3:16" x14ac:dyDescent="0.25">
      <c r="C49" s="1394"/>
      <c r="D49" s="1394"/>
      <c r="E49" s="1394"/>
      <c r="F49" s="1394"/>
      <c r="G49" s="1394"/>
      <c r="H49" s="1394"/>
      <c r="I49" s="1394"/>
      <c r="J49" s="1394"/>
      <c r="K49" s="1394"/>
      <c r="L49" s="1394"/>
      <c r="M49" s="1394"/>
      <c r="N49" s="1394"/>
      <c r="O49" s="1394"/>
      <c r="P49" s="1394"/>
    </row>
    <row r="50" spans="3:16" x14ac:dyDescent="0.25">
      <c r="C50" s="1405"/>
      <c r="D50" s="1405"/>
      <c r="E50" s="1405"/>
      <c r="F50" s="1405"/>
      <c r="G50" s="1405"/>
      <c r="H50" s="1405"/>
      <c r="I50" s="1405"/>
      <c r="J50" s="1405"/>
      <c r="K50" s="1405"/>
      <c r="L50" s="1405"/>
      <c r="M50" s="1405"/>
      <c r="N50" s="1405"/>
      <c r="O50" s="1405"/>
      <c r="P50" s="1405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468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418" t="s">
        <v>194</v>
      </c>
      <c r="D22" s="1418"/>
      <c r="E22" s="1418"/>
      <c r="F22" s="1418"/>
      <c r="G22" s="1418"/>
      <c r="H22" s="1418"/>
      <c r="I22" s="1417">
        <f>SUM(I18:I21)</f>
        <v>155000</v>
      </c>
      <c r="J22" s="1419">
        <f>SUM(J18:J21)</f>
        <v>0</v>
      </c>
      <c r="K22" s="1417">
        <v>155000</v>
      </c>
      <c r="L22" s="1417">
        <v>4448.5</v>
      </c>
      <c r="M22" s="1417">
        <v>7400.87</v>
      </c>
      <c r="N22" s="1417">
        <v>4712</v>
      </c>
      <c r="O22" s="1417">
        <f>SUM(O18:O21)</f>
        <v>100</v>
      </c>
      <c r="P22" s="1417">
        <v>16661.37</v>
      </c>
      <c r="Q22" s="1416">
        <f>SUM(Q18:Q21)</f>
        <v>138338.63</v>
      </c>
    </row>
    <row r="23" spans="2:17" x14ac:dyDescent="0.25">
      <c r="C23" s="1418"/>
      <c r="D23" s="1418"/>
      <c r="E23" s="1418"/>
      <c r="F23" s="1418"/>
      <c r="G23" s="1418"/>
      <c r="H23" s="1418"/>
      <c r="I23" s="1417"/>
      <c r="J23" s="1419"/>
      <c r="K23" s="1417"/>
      <c r="L23" s="1417"/>
      <c r="M23" s="1417"/>
      <c r="N23" s="1417"/>
      <c r="O23" s="1417"/>
      <c r="P23" s="1417"/>
      <c r="Q23" s="1416"/>
    </row>
    <row r="33" spans="3:16" x14ac:dyDescent="0.25">
      <c r="C33" s="24" t="s">
        <v>195</v>
      </c>
      <c r="D33" s="24"/>
      <c r="E33" s="5" t="s">
        <v>250</v>
      </c>
      <c r="N33" s="1394" t="s">
        <v>196</v>
      </c>
      <c r="O33" s="1394"/>
      <c r="P33" s="1394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405" t="s">
        <v>198</v>
      </c>
      <c r="O36" s="1405"/>
      <c r="P36" s="1405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394" t="s">
        <v>253</v>
      </c>
      <c r="O37" s="1394"/>
      <c r="P37" s="1394"/>
    </row>
    <row r="38" spans="3:16" x14ac:dyDescent="0.25">
      <c r="C38" s="25" t="s">
        <v>201</v>
      </c>
      <c r="D38" s="25"/>
      <c r="E38" t="s">
        <v>254</v>
      </c>
      <c r="N38" s="1405" t="s">
        <v>202</v>
      </c>
      <c r="O38" s="1405"/>
      <c r="P38" s="1405"/>
    </row>
    <row r="41" spans="3:16" x14ac:dyDescent="0.25">
      <c r="C41" s="1394"/>
      <c r="D41" s="1394"/>
      <c r="E41" s="1394"/>
      <c r="F41" s="1394"/>
      <c r="G41" s="1394"/>
      <c r="H41" s="1394"/>
      <c r="I41" s="1394"/>
      <c r="J41" s="1394"/>
      <c r="K41" s="1394"/>
      <c r="L41" s="1394"/>
      <c r="M41" s="1394"/>
      <c r="N41" s="1394"/>
      <c r="O41" s="1394"/>
      <c r="P41" s="1394"/>
    </row>
    <row r="44" spans="3:16" x14ac:dyDescent="0.25"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  <c r="P44" s="1405"/>
    </row>
    <row r="45" spans="3:16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6" spans="3:16" x14ac:dyDescent="0.25"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  <c r="O46" s="1405"/>
      <c r="P46" s="1405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469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18" t="s">
        <v>194</v>
      </c>
      <c r="D21" s="1418"/>
      <c r="E21" s="1418"/>
      <c r="F21" s="1418"/>
      <c r="G21" s="1418"/>
      <c r="H21" s="1418"/>
      <c r="I21" s="1417">
        <f>SUM(I18:I20)</f>
        <v>125000</v>
      </c>
      <c r="J21" s="1419">
        <f>SUM(J18:J20)</f>
        <v>0</v>
      </c>
      <c r="K21" s="1417">
        <v>125000</v>
      </c>
      <c r="L21" s="1417">
        <v>3587.5</v>
      </c>
      <c r="M21" s="1417">
        <v>7400.87</v>
      </c>
      <c r="N21" s="1417">
        <v>3800</v>
      </c>
      <c r="O21" s="1417">
        <f>SUM(O18:O20)</f>
        <v>75</v>
      </c>
      <c r="P21" s="1417">
        <v>14863.37</v>
      </c>
      <c r="Q21" s="1416">
        <f>SUM(Q18:Q20)</f>
        <v>110136.63</v>
      </c>
    </row>
    <row r="22" spans="2:17" x14ac:dyDescent="0.25">
      <c r="C22" s="1418"/>
      <c r="D22" s="1418"/>
      <c r="E22" s="1418"/>
      <c r="F22" s="1418"/>
      <c r="G22" s="1418"/>
      <c r="H22" s="1418"/>
      <c r="I22" s="1417"/>
      <c r="J22" s="1419"/>
      <c r="K22" s="1417"/>
      <c r="L22" s="1417"/>
      <c r="M22" s="1417"/>
      <c r="N22" s="1417"/>
      <c r="O22" s="1417"/>
      <c r="P22" s="1417"/>
      <c r="Q22" s="1416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94" t="s">
        <v>196</v>
      </c>
      <c r="O32" s="1394"/>
      <c r="P32" s="1394"/>
    </row>
    <row r="35" spans="3:16" x14ac:dyDescent="0.25">
      <c r="C35" s="25" t="s">
        <v>197</v>
      </c>
      <c r="D35" s="25"/>
      <c r="E35" t="s">
        <v>251</v>
      </c>
      <c r="N35" s="1405" t="s">
        <v>198</v>
      </c>
      <c r="O35" s="1405"/>
      <c r="P35" s="1405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94" t="s">
        <v>253</v>
      </c>
      <c r="O36" s="1394"/>
      <c r="P36" s="1394"/>
    </row>
    <row r="37" spans="3:16" x14ac:dyDescent="0.25">
      <c r="C37" s="25" t="s">
        <v>201</v>
      </c>
      <c r="D37" s="25"/>
      <c r="E37" t="s">
        <v>254</v>
      </c>
      <c r="N37" s="1405" t="s">
        <v>202</v>
      </c>
      <c r="O37" s="1405"/>
      <c r="P37" s="1405"/>
    </row>
    <row r="40" spans="3:16" x14ac:dyDescent="0.25">
      <c r="C40" s="1394"/>
      <c r="D40" s="1394"/>
      <c r="E40" s="1394"/>
      <c r="F40" s="1394"/>
      <c r="G40" s="1394"/>
      <c r="H40" s="1394"/>
      <c r="I40" s="1394"/>
      <c r="J40" s="1394"/>
      <c r="K40" s="1394"/>
      <c r="L40" s="1394"/>
      <c r="M40" s="1394"/>
      <c r="N40" s="1394"/>
      <c r="O40" s="1394"/>
      <c r="P40" s="1394"/>
    </row>
    <row r="43" spans="3:16" x14ac:dyDescent="0.25"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  <c r="O43" s="1405"/>
      <c r="P43" s="1405"/>
    </row>
    <row r="44" spans="3:16" x14ac:dyDescent="0.25"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  <c r="O44" s="1394"/>
      <c r="P44" s="1394"/>
    </row>
    <row r="45" spans="3:16" x14ac:dyDescent="0.25">
      <c r="C45" s="1405"/>
      <c r="D45" s="1405"/>
      <c r="E45" s="1405"/>
      <c r="F45" s="1405"/>
      <c r="G45" s="1405"/>
      <c r="H45" s="1405"/>
      <c r="I45" s="1405"/>
      <c r="J45" s="1405"/>
      <c r="K45" s="1405"/>
      <c r="L45" s="1405"/>
      <c r="M45" s="1405"/>
      <c r="N45" s="1405"/>
      <c r="O45" s="1405"/>
      <c r="P45" s="1405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470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412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18" t="s">
        <v>194</v>
      </c>
      <c r="D23" s="1418"/>
      <c r="E23" s="1418"/>
      <c r="F23" s="1418"/>
      <c r="G23" s="1418"/>
      <c r="H23" s="1418"/>
      <c r="I23" s="1417">
        <f t="shared" ref="I23:Q23" si="0">SUM(I18:I22)</f>
        <v>203500</v>
      </c>
      <c r="J23" s="1419">
        <f t="shared" si="0"/>
        <v>0</v>
      </c>
      <c r="K23" s="1417">
        <f t="shared" si="0"/>
        <v>203500</v>
      </c>
      <c r="L23" s="1417">
        <f t="shared" si="0"/>
        <v>5840.45</v>
      </c>
      <c r="M23" s="1417">
        <f t="shared" si="0"/>
        <v>5783.34</v>
      </c>
      <c r="N23" s="1417">
        <f t="shared" si="0"/>
        <v>6186.4</v>
      </c>
      <c r="O23" s="1417">
        <f t="shared" si="0"/>
        <v>125</v>
      </c>
      <c r="P23" s="1417">
        <f t="shared" si="0"/>
        <v>17935.190000000002</v>
      </c>
      <c r="Q23" s="1416">
        <f t="shared" si="0"/>
        <v>185564.81</v>
      </c>
    </row>
    <row r="24" spans="2:17" x14ac:dyDescent="0.25">
      <c r="C24" s="1418"/>
      <c r="D24" s="1418"/>
      <c r="E24" s="1418"/>
      <c r="F24" s="1418"/>
      <c r="G24" s="1418"/>
      <c r="H24" s="1418"/>
      <c r="I24" s="1417"/>
      <c r="J24" s="1419"/>
      <c r="K24" s="1417"/>
      <c r="L24" s="1417"/>
      <c r="M24" s="1417"/>
      <c r="N24" s="1417"/>
      <c r="O24" s="1417"/>
      <c r="P24" s="1417"/>
      <c r="Q24" s="1416"/>
    </row>
    <row r="37" spans="3:16" x14ac:dyDescent="0.25">
      <c r="C37" s="24" t="s">
        <v>195</v>
      </c>
      <c r="D37" s="24"/>
      <c r="E37" s="5" t="s">
        <v>250</v>
      </c>
      <c r="N37" s="1394" t="s">
        <v>196</v>
      </c>
      <c r="O37" s="1394"/>
      <c r="P37" s="1394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405" t="s">
        <v>198</v>
      </c>
      <c r="O40" s="1405"/>
      <c r="P40" s="1405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94" t="s">
        <v>253</v>
      </c>
      <c r="O41" s="1394"/>
      <c r="P41" s="1394"/>
    </row>
    <row r="42" spans="3:16" x14ac:dyDescent="0.25">
      <c r="C42" s="25" t="s">
        <v>201</v>
      </c>
      <c r="D42" s="25"/>
      <c r="E42" t="s">
        <v>254</v>
      </c>
      <c r="N42" s="1405" t="s">
        <v>202</v>
      </c>
      <c r="O42" s="1405"/>
      <c r="P42" s="1405"/>
    </row>
    <row r="45" spans="3:16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8" spans="3:16" x14ac:dyDescent="0.25">
      <c r="C48" s="1405"/>
      <c r="D48" s="1405"/>
      <c r="E48" s="1405"/>
      <c r="F48" s="1405"/>
      <c r="G48" s="1405"/>
      <c r="H48" s="1405"/>
      <c r="I48" s="1405"/>
      <c r="J48" s="1405"/>
      <c r="K48" s="1405"/>
      <c r="L48" s="1405"/>
      <c r="M48" s="1405"/>
      <c r="N48" s="1405"/>
      <c r="O48" s="1405"/>
      <c r="P48" s="1405"/>
    </row>
    <row r="49" spans="3:16" x14ac:dyDescent="0.25">
      <c r="C49" s="1394"/>
      <c r="D49" s="1394"/>
      <c r="E49" s="1394"/>
      <c r="F49" s="1394"/>
      <c r="G49" s="1394"/>
      <c r="H49" s="1394"/>
      <c r="I49" s="1394"/>
      <c r="J49" s="1394"/>
      <c r="K49" s="1394"/>
      <c r="L49" s="1394"/>
      <c r="M49" s="1394"/>
      <c r="N49" s="1394"/>
      <c r="O49" s="1394"/>
      <c r="P49" s="1394"/>
    </row>
    <row r="50" spans="3:16" x14ac:dyDescent="0.25">
      <c r="C50" s="1405"/>
      <c r="D50" s="1405"/>
      <c r="E50" s="1405"/>
      <c r="F50" s="1405"/>
      <c r="G50" s="1405"/>
      <c r="H50" s="1405"/>
      <c r="I50" s="1405"/>
      <c r="J50" s="1405"/>
      <c r="K50" s="1405"/>
      <c r="L50" s="1405"/>
      <c r="M50" s="1405"/>
      <c r="N50" s="1405"/>
      <c r="O50" s="1405"/>
      <c r="P50" s="1405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471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18" t="s">
        <v>194</v>
      </c>
      <c r="D21" s="1418"/>
      <c r="E21" s="1418"/>
      <c r="F21" s="1418"/>
      <c r="G21" s="1418"/>
      <c r="H21" s="1418"/>
      <c r="I21" s="1417">
        <f>SUM(I18:I20)</f>
        <v>125000</v>
      </c>
      <c r="J21" s="1419">
        <f>SUM(J18:J20)</f>
        <v>0</v>
      </c>
      <c r="K21" s="1417">
        <v>125000</v>
      </c>
      <c r="L21" s="1417">
        <v>3587.5</v>
      </c>
      <c r="M21" s="1417">
        <v>7400.87</v>
      </c>
      <c r="N21" s="1417">
        <v>3800</v>
      </c>
      <c r="O21" s="1417">
        <f>SUM(O18:O20)</f>
        <v>75</v>
      </c>
      <c r="P21" s="1417">
        <v>14863.37</v>
      </c>
      <c r="Q21" s="1416">
        <f>SUM(Q18:Q20)</f>
        <v>110136.63</v>
      </c>
    </row>
    <row r="22" spans="2:17" x14ac:dyDescent="0.25">
      <c r="C22" s="1418"/>
      <c r="D22" s="1418"/>
      <c r="E22" s="1418"/>
      <c r="F22" s="1418"/>
      <c r="G22" s="1418"/>
      <c r="H22" s="1418"/>
      <c r="I22" s="1417"/>
      <c r="J22" s="1419"/>
      <c r="K22" s="1417"/>
      <c r="L22" s="1417"/>
      <c r="M22" s="1417"/>
      <c r="N22" s="1417"/>
      <c r="O22" s="1417"/>
      <c r="P22" s="1417"/>
      <c r="Q22" s="1416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94" t="s">
        <v>196</v>
      </c>
      <c r="O32" s="1394"/>
      <c r="P32" s="1394"/>
    </row>
    <row r="35" spans="3:16" x14ac:dyDescent="0.25">
      <c r="C35" s="25" t="s">
        <v>197</v>
      </c>
      <c r="D35" s="25"/>
      <c r="E35" t="s">
        <v>251</v>
      </c>
      <c r="N35" s="1405" t="s">
        <v>198</v>
      </c>
      <c r="O35" s="1405"/>
      <c r="P35" s="1405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94" t="s">
        <v>253</v>
      </c>
      <c r="O36" s="1394"/>
      <c r="P36" s="1394"/>
    </row>
    <row r="37" spans="3:16" x14ac:dyDescent="0.25">
      <c r="C37" s="25" t="s">
        <v>201</v>
      </c>
      <c r="D37" s="25"/>
      <c r="E37" t="s">
        <v>254</v>
      </c>
      <c r="N37" s="1405" t="s">
        <v>202</v>
      </c>
      <c r="O37" s="1405"/>
      <c r="P37" s="1405"/>
    </row>
    <row r="40" spans="3:16" x14ac:dyDescent="0.25">
      <c r="C40" s="1394"/>
      <c r="D40" s="1394"/>
      <c r="E40" s="1394"/>
      <c r="F40" s="1394"/>
      <c r="G40" s="1394"/>
      <c r="H40" s="1394"/>
      <c r="I40" s="1394"/>
      <c r="J40" s="1394"/>
      <c r="K40" s="1394"/>
      <c r="L40" s="1394"/>
      <c r="M40" s="1394"/>
      <c r="N40" s="1394"/>
      <c r="O40" s="1394"/>
      <c r="P40" s="1394"/>
    </row>
    <row r="43" spans="3:16" x14ac:dyDescent="0.25"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  <c r="O43" s="1405"/>
      <c r="P43" s="1405"/>
    </row>
    <row r="44" spans="3:16" x14ac:dyDescent="0.25"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  <c r="O44" s="1394"/>
      <c r="P44" s="1394"/>
    </row>
    <row r="45" spans="3:16" x14ac:dyDescent="0.25">
      <c r="C45" s="1405"/>
      <c r="D45" s="1405"/>
      <c r="E45" s="1405"/>
      <c r="F45" s="1405"/>
      <c r="G45" s="1405"/>
      <c r="H45" s="1405"/>
      <c r="I45" s="1405"/>
      <c r="J45" s="1405"/>
      <c r="K45" s="1405"/>
      <c r="L45" s="1405"/>
      <c r="M45" s="1405"/>
      <c r="N45" s="1405"/>
      <c r="O45" s="1405"/>
      <c r="P45" s="1405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402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472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22" t="s">
        <v>194</v>
      </c>
      <c r="C31" s="1422"/>
      <c r="D31" s="1422"/>
      <c r="E31" s="1422"/>
      <c r="F31" s="1420">
        <v>147000</v>
      </c>
      <c r="G31" s="1421">
        <v>0</v>
      </c>
      <c r="H31" s="1420">
        <v>147000</v>
      </c>
      <c r="I31" s="1421">
        <v>0</v>
      </c>
      <c r="J31" s="1421">
        <v>0</v>
      </c>
      <c r="K31" s="1421">
        <v>0</v>
      </c>
      <c r="L31" s="1421">
        <v>0</v>
      </c>
      <c r="M31" s="1421">
        <v>0</v>
      </c>
      <c r="N31" s="1420">
        <v>147000</v>
      </c>
    </row>
    <row r="32" spans="1:14" x14ac:dyDescent="0.25">
      <c r="B32" s="1422"/>
      <c r="C32" s="1422"/>
      <c r="D32" s="1422"/>
      <c r="E32" s="1422"/>
      <c r="F32" s="1420"/>
      <c r="G32" s="1421"/>
      <c r="H32" s="1420"/>
      <c r="I32" s="1421"/>
      <c r="J32" s="1421"/>
      <c r="K32" s="1421"/>
      <c r="L32" s="1421"/>
      <c r="M32" s="1421"/>
      <c r="N32" s="1420"/>
    </row>
    <row r="42" spans="1:14" x14ac:dyDescent="0.25">
      <c r="A42" s="24" t="s">
        <v>257</v>
      </c>
      <c r="B42" s="24"/>
      <c r="C42" s="5" t="s">
        <v>258</v>
      </c>
      <c r="L42" s="1394" t="s">
        <v>196</v>
      </c>
      <c r="M42" s="1394"/>
      <c r="N42" s="1394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405" t="s">
        <v>198</v>
      </c>
      <c r="M45" s="1405"/>
      <c r="N45" s="1405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94" t="s">
        <v>253</v>
      </c>
      <c r="M46" s="1394"/>
      <c r="N46" s="1394"/>
    </row>
    <row r="47" spans="1:14" x14ac:dyDescent="0.25">
      <c r="A47" s="25" t="s">
        <v>263</v>
      </c>
      <c r="B47" s="25"/>
      <c r="C47" t="s">
        <v>264</v>
      </c>
      <c r="L47" s="1405" t="s">
        <v>202</v>
      </c>
      <c r="M47" s="1405"/>
      <c r="N47" s="1405"/>
    </row>
    <row r="52" spans="1:14" x14ac:dyDescent="0.25">
      <c r="A52" s="1405"/>
      <c r="B52" s="1405"/>
      <c r="C52" s="1405"/>
      <c r="D52" s="1405"/>
      <c r="E52" s="1405"/>
      <c r="F52" s="1405"/>
      <c r="G52" s="1405"/>
      <c r="H52" s="1405"/>
      <c r="I52" s="1405"/>
      <c r="J52" s="1405"/>
      <c r="K52" s="1405"/>
      <c r="L52" s="1405"/>
      <c r="M52" s="1405"/>
      <c r="N52" s="1405"/>
    </row>
    <row r="53" spans="1:14" x14ac:dyDescent="0.25">
      <c r="A53" s="1394"/>
      <c r="B53" s="1394"/>
      <c r="C53" s="1394"/>
      <c r="D53" s="1394"/>
      <c r="E53" s="1394"/>
      <c r="F53" s="1394"/>
      <c r="G53" s="1394"/>
      <c r="H53" s="1394"/>
      <c r="I53" s="1394"/>
      <c r="J53" s="1394"/>
      <c r="K53" s="1394"/>
      <c r="L53" s="1394"/>
      <c r="M53" s="1394"/>
      <c r="N53" s="1394"/>
    </row>
    <row r="54" spans="1:14" x14ac:dyDescent="0.25">
      <c r="A54" s="1405"/>
      <c r="B54" s="1405"/>
      <c r="C54" s="1405"/>
      <c r="D54" s="1405"/>
      <c r="E54" s="1405"/>
      <c r="F54" s="1405"/>
      <c r="G54" s="1405"/>
      <c r="H54" s="1405"/>
      <c r="I54" s="1405"/>
      <c r="J54" s="1405"/>
      <c r="K54" s="1405"/>
      <c r="L54" s="1405"/>
      <c r="M54" s="1405"/>
      <c r="N54" s="1405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473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6" t="s">
        <v>78</v>
      </c>
      <c r="F43" s="1396" t="s">
        <v>115</v>
      </c>
      <c r="G43" s="1396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6" t="s">
        <v>117</v>
      </c>
      <c r="F44" s="1396" t="s">
        <v>118</v>
      </c>
      <c r="G44" s="1396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6" t="s">
        <v>120</v>
      </c>
      <c r="F45" s="1396" t="s">
        <v>121</v>
      </c>
      <c r="G45" s="1396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6" t="s">
        <v>49</v>
      </c>
      <c r="F46" s="1396" t="s">
        <v>123</v>
      </c>
      <c r="G46" s="1396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6" t="s">
        <v>125</v>
      </c>
      <c r="F47" s="1396" t="s">
        <v>126</v>
      </c>
      <c r="G47" s="1396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6" t="s">
        <v>105</v>
      </c>
      <c r="F48" s="1396" t="s">
        <v>128</v>
      </c>
      <c r="G48" s="1396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6" t="s">
        <v>102</v>
      </c>
      <c r="F49" s="1396" t="s">
        <v>130</v>
      </c>
      <c r="G49" s="1396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6" t="s">
        <v>132</v>
      </c>
      <c r="F50" s="1396" t="s">
        <v>133</v>
      </c>
      <c r="G50" s="1396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6" t="s">
        <v>117</v>
      </c>
      <c r="F51" s="1396" t="s">
        <v>135</v>
      </c>
      <c r="G51" s="1396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6" t="s">
        <v>85</v>
      </c>
      <c r="F52" s="1396" t="s">
        <v>137</v>
      </c>
      <c r="G52" s="1396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6" t="s">
        <v>139</v>
      </c>
      <c r="F53" s="1396" t="s">
        <v>140</v>
      </c>
      <c r="G53" s="1396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6" t="s">
        <v>148</v>
      </c>
      <c r="F54" s="1396" t="s">
        <v>149</v>
      </c>
      <c r="G54" s="1396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6" t="s">
        <v>151</v>
      </c>
      <c r="F55" s="1396" t="s">
        <v>152</v>
      </c>
      <c r="G55" s="1396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6" t="s">
        <v>157</v>
      </c>
      <c r="F56" s="1396" t="s">
        <v>158</v>
      </c>
      <c r="G56" s="1396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6" t="s">
        <v>160</v>
      </c>
      <c r="F58" s="1396" t="s">
        <v>161</v>
      </c>
      <c r="G58" s="1396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6" t="s">
        <v>163</v>
      </c>
      <c r="F59" s="1396" t="s">
        <v>164</v>
      </c>
      <c r="G59" s="1396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6" t="s">
        <v>92</v>
      </c>
      <c r="F62" s="1396" t="s">
        <v>168</v>
      </c>
      <c r="G62" s="1396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6" t="s">
        <v>276</v>
      </c>
      <c r="F63" s="1396" t="s">
        <v>170</v>
      </c>
      <c r="G63" s="1396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6" t="s">
        <v>40</v>
      </c>
      <c r="F67" s="1396" t="s">
        <v>172</v>
      </c>
      <c r="G67" s="1396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6" t="s">
        <v>92</v>
      </c>
      <c r="F72" s="1396"/>
      <c r="G72" s="1396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96" t="s">
        <v>276</v>
      </c>
      <c r="F77" s="1396"/>
      <c r="G77" s="1396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96" t="s">
        <v>30</v>
      </c>
      <c r="F80" s="1396" t="s">
        <v>31</v>
      </c>
      <c r="G80" s="1396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96" t="s">
        <v>92</v>
      </c>
      <c r="F87" s="1396" t="s">
        <v>176</v>
      </c>
      <c r="G87" s="1396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96" t="s">
        <v>178</v>
      </c>
      <c r="F88" s="1396" t="s">
        <v>179</v>
      </c>
      <c r="G88" s="1396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14" t="s">
        <v>92</v>
      </c>
      <c r="F89" s="1414" t="s">
        <v>193</v>
      </c>
      <c r="G89" s="1414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415" t="s">
        <v>288</v>
      </c>
      <c r="D132" s="1415"/>
      <c r="E132" s="1415"/>
      <c r="F132" s="1415"/>
      <c r="G132" s="1415"/>
      <c r="H132" s="1415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394" t="s">
        <v>196</v>
      </c>
      <c r="O135" s="1394"/>
      <c r="P135" s="1394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405" t="s">
        <v>198</v>
      </c>
      <c r="O138" s="1405"/>
      <c r="P138" s="1405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394" t="s">
        <v>253</v>
      </c>
      <c r="O139" s="1394"/>
      <c r="P139" s="1394"/>
    </row>
    <row r="140" spans="2:17" x14ac:dyDescent="0.25">
      <c r="C140" s="25" t="s">
        <v>201</v>
      </c>
      <c r="D140" s="25"/>
      <c r="E140" t="s">
        <v>254</v>
      </c>
      <c r="N140" s="1405" t="s">
        <v>202</v>
      </c>
      <c r="O140" s="1405"/>
      <c r="P140" s="1405"/>
    </row>
    <row r="143" spans="2:17" x14ac:dyDescent="0.25">
      <c r="C143" s="1394"/>
      <c r="D143" s="1394"/>
      <c r="E143" s="1394"/>
      <c r="F143" s="1394"/>
      <c r="G143" s="1394"/>
      <c r="H143" s="1394"/>
      <c r="I143" s="1394"/>
      <c r="J143" s="1394"/>
      <c r="K143" s="1394"/>
      <c r="L143" s="1394"/>
      <c r="M143" s="1394"/>
      <c r="N143" s="1394"/>
      <c r="O143" s="1394"/>
      <c r="P143" s="1394"/>
    </row>
    <row r="146" spans="3:16" x14ac:dyDescent="0.25">
      <c r="C146" s="1405"/>
      <c r="D146" s="1405"/>
      <c r="E146" s="1405"/>
      <c r="F146" s="1405"/>
      <c r="G146" s="1405"/>
      <c r="H146" s="1405"/>
      <c r="I146" s="1405"/>
      <c r="J146" s="1405"/>
      <c r="K146" s="1405"/>
      <c r="L146" s="1405"/>
      <c r="M146" s="1405"/>
      <c r="N146" s="1405"/>
      <c r="O146" s="1405"/>
      <c r="P146" s="1405"/>
    </row>
    <row r="147" spans="3:16" x14ac:dyDescent="0.25">
      <c r="C147" s="1394"/>
      <c r="D147" s="1394"/>
      <c r="E147" s="1394"/>
      <c r="F147" s="1394"/>
      <c r="G147" s="1394"/>
      <c r="H147" s="1394"/>
      <c r="I147" s="1394"/>
      <c r="J147" s="1394"/>
      <c r="K147" s="1394"/>
      <c r="L147" s="1394"/>
      <c r="M147" s="1394"/>
      <c r="N147" s="1394"/>
      <c r="O147" s="1394"/>
      <c r="P147" s="1394"/>
    </row>
    <row r="148" spans="3:16" x14ac:dyDescent="0.25">
      <c r="C148" s="1405"/>
      <c r="D148" s="1405"/>
      <c r="E148" s="1405"/>
      <c r="F148" s="1405"/>
      <c r="G148" s="1405"/>
      <c r="H148" s="1405"/>
      <c r="I148" s="1405"/>
      <c r="J148" s="1405"/>
      <c r="K148" s="1405"/>
      <c r="L148" s="1405"/>
      <c r="M148" s="1405"/>
      <c r="N148" s="1405"/>
      <c r="O148" s="1405"/>
      <c r="P148" s="1405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475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418" t="s">
        <v>194</v>
      </c>
      <c r="D40" s="1418"/>
      <c r="E40" s="1418"/>
      <c r="F40" s="1418"/>
      <c r="G40" s="1418"/>
      <c r="H40" s="1418"/>
      <c r="I40" s="1417">
        <f>SUM(I18:I39)</f>
        <v>951500</v>
      </c>
      <c r="J40" s="1419">
        <f>SUM(J18:J39)</f>
        <v>0</v>
      </c>
      <c r="K40" s="1417">
        <v>951500</v>
      </c>
      <c r="L40" s="1417">
        <v>27308.6</v>
      </c>
      <c r="M40" s="1417">
        <v>38960.6</v>
      </c>
      <c r="N40" s="1417">
        <f>SUM(N18:N39)</f>
        <v>28925.599999999999</v>
      </c>
      <c r="O40" s="1417">
        <f>SUM(O18:O39)</f>
        <v>550</v>
      </c>
      <c r="P40" s="1417">
        <v>95744.25</v>
      </c>
      <c r="Q40" s="1416">
        <f>SUM(Q18:Q39)</f>
        <v>855755.7799999998</v>
      </c>
    </row>
    <row r="41" spans="2:17" x14ac:dyDescent="0.25">
      <c r="C41" s="1418"/>
      <c r="D41" s="1418"/>
      <c r="E41" s="1418"/>
      <c r="F41" s="1418"/>
      <c r="G41" s="1418"/>
      <c r="H41" s="1418"/>
      <c r="I41" s="1417"/>
      <c r="J41" s="1419"/>
      <c r="K41" s="1417"/>
      <c r="L41" s="1417"/>
      <c r="M41" s="1417"/>
      <c r="N41" s="1417"/>
      <c r="O41" s="1417"/>
      <c r="P41" s="1417"/>
      <c r="Q41" s="1416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394" t="s">
        <v>196</v>
      </c>
      <c r="O44" s="1394"/>
      <c r="P44" s="1394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405" t="s">
        <v>198</v>
      </c>
      <c r="O47" s="1405"/>
      <c r="P47" s="1405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394" t="s">
        <v>253</v>
      </c>
      <c r="O48" s="1394"/>
      <c r="P48" s="1394"/>
    </row>
    <row r="49" spans="3:16" x14ac:dyDescent="0.25">
      <c r="C49" s="25" t="s">
        <v>201</v>
      </c>
      <c r="D49" s="25"/>
      <c r="E49" t="s">
        <v>254</v>
      </c>
      <c r="N49" s="1405" t="s">
        <v>202</v>
      </c>
      <c r="O49" s="1405"/>
      <c r="P49" s="1405"/>
    </row>
    <row r="52" spans="3:16" x14ac:dyDescent="0.25">
      <c r="C52" s="1394"/>
      <c r="D52" s="1394"/>
      <c r="E52" s="1394"/>
      <c r="F52" s="1394"/>
      <c r="G52" s="1394"/>
      <c r="H52" s="1394"/>
      <c r="I52" s="1394"/>
      <c r="J52" s="1394"/>
      <c r="K52" s="1394"/>
      <c r="L52" s="1394"/>
      <c r="M52" s="1394"/>
      <c r="N52" s="1394"/>
      <c r="O52" s="1394"/>
      <c r="P52" s="1394"/>
    </row>
    <row r="55" spans="3:16" x14ac:dyDescent="0.25">
      <c r="C55" s="1405"/>
      <c r="D55" s="1405"/>
      <c r="E55" s="1405"/>
      <c r="F55" s="1405"/>
      <c r="G55" s="1405"/>
      <c r="H55" s="1405"/>
      <c r="I55" s="1405"/>
      <c r="J55" s="1405"/>
      <c r="K55" s="1405"/>
      <c r="L55" s="1405"/>
      <c r="M55" s="1405"/>
      <c r="N55" s="1405"/>
      <c r="O55" s="1405"/>
      <c r="P55" s="1405"/>
    </row>
    <row r="56" spans="3:16" x14ac:dyDescent="0.25">
      <c r="C56" s="1394"/>
      <c r="D56" s="1394"/>
      <c r="E56" s="1394"/>
      <c r="F56" s="1394"/>
      <c r="G56" s="1394"/>
      <c r="H56" s="1394"/>
      <c r="I56" s="1394"/>
      <c r="J56" s="1394"/>
      <c r="K56" s="1394"/>
      <c r="L56" s="1394"/>
      <c r="M56" s="1394"/>
      <c r="N56" s="1394"/>
      <c r="O56" s="1394"/>
      <c r="P56" s="1394"/>
    </row>
    <row r="57" spans="3:16" x14ac:dyDescent="0.25">
      <c r="C57" s="1405"/>
      <c r="D57" s="1405"/>
      <c r="E57" s="1405"/>
      <c r="F57" s="1405"/>
      <c r="G57" s="1405"/>
      <c r="H57" s="1405"/>
      <c r="I57" s="1405"/>
      <c r="J57" s="1405"/>
      <c r="K57" s="1405"/>
      <c r="L57" s="1405"/>
      <c r="M57" s="1405"/>
      <c r="N57" s="1405"/>
      <c r="O57" s="1405"/>
      <c r="P57" s="1405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479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412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18" t="s">
        <v>194</v>
      </c>
      <c r="D23" s="1418"/>
      <c r="E23" s="1418"/>
      <c r="F23" s="1418"/>
      <c r="G23" s="1418"/>
      <c r="H23" s="1418"/>
      <c r="I23" s="1417">
        <f t="shared" ref="I23:Q23" si="0">SUM(I18:I22)</f>
        <v>203500</v>
      </c>
      <c r="J23" s="1419">
        <f t="shared" si="0"/>
        <v>0</v>
      </c>
      <c r="K23" s="1417">
        <f t="shared" si="0"/>
        <v>203500</v>
      </c>
      <c r="L23" s="1417">
        <f t="shared" si="0"/>
        <v>5840.45</v>
      </c>
      <c r="M23" s="1417">
        <f t="shared" si="0"/>
        <v>5783.34</v>
      </c>
      <c r="N23" s="1417">
        <f t="shared" si="0"/>
        <v>6186.4</v>
      </c>
      <c r="O23" s="1417">
        <f t="shared" si="0"/>
        <v>125</v>
      </c>
      <c r="P23" s="1417">
        <f t="shared" si="0"/>
        <v>17935.190000000002</v>
      </c>
      <c r="Q23" s="1416">
        <f t="shared" si="0"/>
        <v>185564.81</v>
      </c>
    </row>
    <row r="24" spans="2:17" x14ac:dyDescent="0.25">
      <c r="C24" s="1418"/>
      <c r="D24" s="1418"/>
      <c r="E24" s="1418"/>
      <c r="F24" s="1418"/>
      <c r="G24" s="1418"/>
      <c r="H24" s="1418"/>
      <c r="I24" s="1417"/>
      <c r="J24" s="1419"/>
      <c r="K24" s="1417"/>
      <c r="L24" s="1417"/>
      <c r="M24" s="1417"/>
      <c r="N24" s="1417"/>
      <c r="O24" s="1417"/>
      <c r="P24" s="1417"/>
      <c r="Q24" s="1416"/>
    </row>
    <row r="37" spans="3:16" x14ac:dyDescent="0.25">
      <c r="C37" s="24" t="s">
        <v>195</v>
      </c>
      <c r="D37" s="24"/>
      <c r="E37" s="5" t="s">
        <v>250</v>
      </c>
      <c r="N37" s="1394" t="s">
        <v>196</v>
      </c>
      <c r="O37" s="1394"/>
      <c r="P37" s="1394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405" t="s">
        <v>198</v>
      </c>
      <c r="O40" s="1405"/>
      <c r="P40" s="1405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94" t="s">
        <v>253</v>
      </c>
      <c r="O41" s="1394"/>
      <c r="P41" s="1394"/>
    </row>
    <row r="42" spans="3:16" x14ac:dyDescent="0.25">
      <c r="C42" s="25" t="s">
        <v>201</v>
      </c>
      <c r="D42" s="25"/>
      <c r="E42" t="s">
        <v>254</v>
      </c>
      <c r="N42" s="1405" t="s">
        <v>202</v>
      </c>
      <c r="O42" s="1405"/>
      <c r="P42" s="1405"/>
    </row>
    <row r="45" spans="3:16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8" spans="3:16" x14ac:dyDescent="0.25">
      <c r="C48" s="1405"/>
      <c r="D48" s="1405"/>
      <c r="E48" s="1405"/>
      <c r="F48" s="1405"/>
      <c r="G48" s="1405"/>
      <c r="H48" s="1405"/>
      <c r="I48" s="1405"/>
      <c r="J48" s="1405"/>
      <c r="K48" s="1405"/>
      <c r="L48" s="1405"/>
      <c r="M48" s="1405"/>
      <c r="N48" s="1405"/>
      <c r="O48" s="1405"/>
      <c r="P48" s="1405"/>
    </row>
    <row r="49" spans="3:16" x14ac:dyDescent="0.25">
      <c r="C49" s="1394"/>
      <c r="D49" s="1394"/>
      <c r="E49" s="1394"/>
      <c r="F49" s="1394"/>
      <c r="G49" s="1394"/>
      <c r="H49" s="1394"/>
      <c r="I49" s="1394"/>
      <c r="J49" s="1394"/>
      <c r="K49" s="1394"/>
      <c r="L49" s="1394"/>
      <c r="M49" s="1394"/>
      <c r="N49" s="1394"/>
      <c r="O49" s="1394"/>
      <c r="P49" s="1394"/>
    </row>
    <row r="50" spans="3:16" x14ac:dyDescent="0.25">
      <c r="C50" s="1405"/>
      <c r="D50" s="1405"/>
      <c r="E50" s="1405"/>
      <c r="F50" s="1405"/>
      <c r="G50" s="1405"/>
      <c r="H50" s="1405"/>
      <c r="I50" s="1405"/>
      <c r="J50" s="1405"/>
      <c r="K50" s="1405"/>
      <c r="L50" s="1405"/>
      <c r="M50" s="1405"/>
      <c r="N50" s="1405"/>
      <c r="O50" s="1405"/>
      <c r="P50" s="1405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480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418" t="s">
        <v>194</v>
      </c>
      <c r="D40" s="1418"/>
      <c r="E40" s="1418"/>
      <c r="F40" s="1418"/>
      <c r="G40" s="1418"/>
      <c r="H40" s="1418"/>
      <c r="I40" s="1417">
        <f>SUM(I18:I39)</f>
        <v>951500</v>
      </c>
      <c r="J40" s="1419">
        <f>SUM(J18:J39)</f>
        <v>0</v>
      </c>
      <c r="K40" s="1417">
        <v>951500</v>
      </c>
      <c r="L40" s="1417">
        <v>27308.6</v>
      </c>
      <c r="M40" s="1417">
        <v>38960.6</v>
      </c>
      <c r="N40" s="1417">
        <f>SUM(N18:N39)</f>
        <v>28925.599999999999</v>
      </c>
      <c r="O40" s="1417">
        <f>SUM(O18:O39)</f>
        <v>550</v>
      </c>
      <c r="P40" s="1417">
        <v>95744.25</v>
      </c>
      <c r="Q40" s="1416">
        <f>SUM(Q18:Q39)</f>
        <v>855755.7799999998</v>
      </c>
    </row>
    <row r="41" spans="2:17" x14ac:dyDescent="0.25">
      <c r="C41" s="1418"/>
      <c r="D41" s="1418"/>
      <c r="E41" s="1418"/>
      <c r="F41" s="1418"/>
      <c r="G41" s="1418"/>
      <c r="H41" s="1418"/>
      <c r="I41" s="1417"/>
      <c r="J41" s="1419"/>
      <c r="K41" s="1417"/>
      <c r="L41" s="1417"/>
      <c r="M41" s="1417"/>
      <c r="N41" s="1417"/>
      <c r="O41" s="1417"/>
      <c r="P41" s="1417"/>
      <c r="Q41" s="1416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394" t="s">
        <v>196</v>
      </c>
      <c r="O44" s="1394"/>
      <c r="P44" s="1394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405" t="s">
        <v>198</v>
      </c>
      <c r="O47" s="1405"/>
      <c r="P47" s="1405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394" t="s">
        <v>253</v>
      </c>
      <c r="O48" s="1394"/>
      <c r="P48" s="1394"/>
    </row>
    <row r="49" spans="3:16" x14ac:dyDescent="0.25">
      <c r="C49" s="25" t="s">
        <v>201</v>
      </c>
      <c r="D49" s="25"/>
      <c r="E49" t="s">
        <v>254</v>
      </c>
      <c r="N49" s="1405" t="s">
        <v>202</v>
      </c>
      <c r="O49" s="1405"/>
      <c r="P49" s="1405"/>
    </row>
    <row r="52" spans="3:16" x14ac:dyDescent="0.25">
      <c r="C52" s="1394"/>
      <c r="D52" s="1394"/>
      <c r="E52" s="1394"/>
      <c r="F52" s="1394"/>
      <c r="G52" s="1394"/>
      <c r="H52" s="1394"/>
      <c r="I52" s="1394"/>
      <c r="J52" s="1394"/>
      <c r="K52" s="1394"/>
      <c r="L52" s="1394"/>
      <c r="M52" s="1394"/>
      <c r="N52" s="1394"/>
      <c r="O52" s="1394"/>
      <c r="P52" s="1394"/>
    </row>
    <row r="55" spans="3:16" x14ac:dyDescent="0.25">
      <c r="C55" s="1405"/>
      <c r="D55" s="1405"/>
      <c r="E55" s="1405"/>
      <c r="F55" s="1405"/>
      <c r="G55" s="1405"/>
      <c r="H55" s="1405"/>
      <c r="I55" s="1405"/>
      <c r="J55" s="1405"/>
      <c r="K55" s="1405"/>
      <c r="L55" s="1405"/>
      <c r="M55" s="1405"/>
      <c r="N55" s="1405"/>
      <c r="O55" s="1405"/>
      <c r="P55" s="1405"/>
    </row>
    <row r="56" spans="3:16" x14ac:dyDescent="0.25">
      <c r="C56" s="1394"/>
      <c r="D56" s="1394"/>
      <c r="E56" s="1394"/>
      <c r="F56" s="1394"/>
      <c r="G56" s="1394"/>
      <c r="H56" s="1394"/>
      <c r="I56" s="1394"/>
      <c r="J56" s="1394"/>
      <c r="K56" s="1394"/>
      <c r="L56" s="1394"/>
      <c r="M56" s="1394"/>
      <c r="N56" s="1394"/>
      <c r="O56" s="1394"/>
      <c r="P56" s="1394"/>
    </row>
    <row r="57" spans="3:16" x14ac:dyDescent="0.25">
      <c r="C57" s="1405"/>
      <c r="D57" s="1405"/>
      <c r="E57" s="1405"/>
      <c r="F57" s="1405"/>
      <c r="G57" s="1405"/>
      <c r="H57" s="1405"/>
      <c r="I57" s="1405"/>
      <c r="J57" s="1405"/>
      <c r="K57" s="1405"/>
      <c r="L57" s="1405"/>
      <c r="M57" s="1405"/>
      <c r="N57" s="1405"/>
      <c r="O57" s="1405"/>
      <c r="P57" s="1405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402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481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22" t="s">
        <v>194</v>
      </c>
      <c r="C31" s="1422"/>
      <c r="D31" s="1422"/>
      <c r="E31" s="1422"/>
      <c r="F31" s="1420">
        <v>147000</v>
      </c>
      <c r="G31" s="1421">
        <v>0</v>
      </c>
      <c r="H31" s="1420">
        <v>147000</v>
      </c>
      <c r="I31" s="1421">
        <v>0</v>
      </c>
      <c r="J31" s="1421">
        <v>0</v>
      </c>
      <c r="K31" s="1421">
        <v>0</v>
      </c>
      <c r="L31" s="1421">
        <v>0</v>
      </c>
      <c r="M31" s="1421">
        <v>0</v>
      </c>
      <c r="N31" s="1420">
        <v>147000</v>
      </c>
    </row>
    <row r="32" spans="1:14" x14ac:dyDescent="0.25">
      <c r="B32" s="1422"/>
      <c r="C32" s="1422"/>
      <c r="D32" s="1422"/>
      <c r="E32" s="1422"/>
      <c r="F32" s="1420"/>
      <c r="G32" s="1421"/>
      <c r="H32" s="1420"/>
      <c r="I32" s="1421"/>
      <c r="J32" s="1421"/>
      <c r="K32" s="1421"/>
      <c r="L32" s="1421"/>
      <c r="M32" s="1421"/>
      <c r="N32" s="1420"/>
    </row>
    <row r="42" spans="1:14" x14ac:dyDescent="0.25">
      <c r="A42" s="24" t="s">
        <v>257</v>
      </c>
      <c r="B42" s="24"/>
      <c r="C42" s="5" t="s">
        <v>258</v>
      </c>
      <c r="L42" s="1394" t="s">
        <v>196</v>
      </c>
      <c r="M42" s="1394"/>
      <c r="N42" s="1394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405" t="s">
        <v>198</v>
      </c>
      <c r="M45" s="1405"/>
      <c r="N45" s="1405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94" t="s">
        <v>253</v>
      </c>
      <c r="M46" s="1394"/>
      <c r="N46" s="1394"/>
    </row>
    <row r="47" spans="1:14" x14ac:dyDescent="0.25">
      <c r="A47" s="25" t="s">
        <v>263</v>
      </c>
      <c r="B47" s="25"/>
      <c r="C47" t="s">
        <v>264</v>
      </c>
      <c r="L47" s="1405" t="s">
        <v>202</v>
      </c>
      <c r="M47" s="1405"/>
      <c r="N47" s="1405"/>
    </row>
    <row r="52" spans="1:14" x14ac:dyDescent="0.25">
      <c r="A52" s="1405"/>
      <c r="B52" s="1405"/>
      <c r="C52" s="1405"/>
      <c r="D52" s="1405"/>
      <c r="E52" s="1405"/>
      <c r="F52" s="1405"/>
      <c r="G52" s="1405"/>
      <c r="H52" s="1405"/>
      <c r="I52" s="1405"/>
      <c r="J52" s="1405"/>
      <c r="K52" s="1405"/>
      <c r="L52" s="1405"/>
      <c r="M52" s="1405"/>
      <c r="N52" s="1405"/>
    </row>
    <row r="53" spans="1:14" x14ac:dyDescent="0.25">
      <c r="A53" s="1394"/>
      <c r="B53" s="1394"/>
      <c r="C53" s="1394"/>
      <c r="D53" s="1394"/>
      <c r="E53" s="1394"/>
      <c r="F53" s="1394"/>
      <c r="G53" s="1394"/>
      <c r="H53" s="1394"/>
      <c r="I53" s="1394"/>
      <c r="J53" s="1394"/>
      <c r="K53" s="1394"/>
      <c r="L53" s="1394"/>
      <c r="M53" s="1394"/>
      <c r="N53" s="1394"/>
    </row>
    <row r="54" spans="1:14" x14ac:dyDescent="0.25">
      <c r="A54" s="1405"/>
      <c r="B54" s="1405"/>
      <c r="C54" s="1405"/>
      <c r="D54" s="1405"/>
      <c r="E54" s="1405"/>
      <c r="F54" s="1405"/>
      <c r="G54" s="1405"/>
      <c r="H54" s="1405"/>
      <c r="I54" s="1405"/>
      <c r="J54" s="1405"/>
      <c r="K54" s="1405"/>
      <c r="L54" s="1405"/>
      <c r="M54" s="1405"/>
      <c r="N54" s="1405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482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23" t="s">
        <v>194</v>
      </c>
      <c r="D21" s="1423"/>
      <c r="E21" s="1423"/>
      <c r="F21" s="1423"/>
      <c r="G21" s="1423"/>
      <c r="H21" s="1423"/>
      <c r="I21" s="1417">
        <f>SUM(I18:I20)</f>
        <v>125000</v>
      </c>
      <c r="J21" s="1419">
        <f>SUM(J18:J20)</f>
        <v>0</v>
      </c>
      <c r="K21" s="1417">
        <v>125000</v>
      </c>
      <c r="L21" s="1417">
        <v>3587.5</v>
      </c>
      <c r="M21" s="1417">
        <v>7400.87</v>
      </c>
      <c r="N21" s="1417">
        <v>3800</v>
      </c>
      <c r="O21" s="1417">
        <f>SUM(O18:O20)</f>
        <v>75</v>
      </c>
      <c r="P21" s="1417">
        <v>14863.37</v>
      </c>
      <c r="Q21" s="1416">
        <f>SUM(Q18:Q20)</f>
        <v>110136.63</v>
      </c>
    </row>
    <row r="22" spans="2:17" x14ac:dyDescent="0.25">
      <c r="C22" s="1423"/>
      <c r="D22" s="1423"/>
      <c r="E22" s="1423"/>
      <c r="F22" s="1423"/>
      <c r="G22" s="1423"/>
      <c r="H22" s="1423"/>
      <c r="I22" s="1417"/>
      <c r="J22" s="1419"/>
      <c r="K22" s="1417"/>
      <c r="L22" s="1417"/>
      <c r="M22" s="1417"/>
      <c r="N22" s="1417"/>
      <c r="O22" s="1417"/>
      <c r="P22" s="1417"/>
      <c r="Q22" s="1416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94" t="s">
        <v>196</v>
      </c>
      <c r="O32" s="1394"/>
      <c r="P32" s="1394"/>
    </row>
    <row r="35" spans="3:16" x14ac:dyDescent="0.25">
      <c r="C35" s="25" t="s">
        <v>197</v>
      </c>
      <c r="D35" s="25"/>
      <c r="E35" t="s">
        <v>251</v>
      </c>
      <c r="N35" s="1405" t="s">
        <v>198</v>
      </c>
      <c r="O35" s="1405"/>
      <c r="P35" s="1405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94" t="s">
        <v>253</v>
      </c>
      <c r="O36" s="1394"/>
      <c r="P36" s="1394"/>
    </row>
    <row r="37" spans="3:16" x14ac:dyDescent="0.25">
      <c r="C37" s="25" t="s">
        <v>201</v>
      </c>
      <c r="D37" s="25"/>
      <c r="E37" t="s">
        <v>254</v>
      </c>
      <c r="N37" s="1405" t="s">
        <v>202</v>
      </c>
      <c r="O37" s="1405"/>
      <c r="P37" s="1405"/>
    </row>
    <row r="40" spans="3:16" x14ac:dyDescent="0.25">
      <c r="C40" s="1394"/>
      <c r="D40" s="1394"/>
      <c r="E40" s="1394"/>
      <c r="F40" s="1394"/>
      <c r="G40" s="1394"/>
      <c r="H40" s="1394"/>
      <c r="I40" s="1394"/>
      <c r="J40" s="1394"/>
      <c r="K40" s="1394"/>
      <c r="L40" s="1394"/>
      <c r="M40" s="1394"/>
      <c r="N40" s="1394"/>
      <c r="O40" s="1394"/>
      <c r="P40" s="1394"/>
    </row>
    <row r="43" spans="3:16" x14ac:dyDescent="0.25"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  <c r="O43" s="1405"/>
      <c r="P43" s="1405"/>
    </row>
    <row r="44" spans="3:16" x14ac:dyDescent="0.25"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  <c r="O44" s="1394"/>
      <c r="P44" s="1394"/>
    </row>
    <row r="45" spans="3:16" x14ac:dyDescent="0.25">
      <c r="C45" s="1405"/>
      <c r="D45" s="1405"/>
      <c r="E45" s="1405"/>
      <c r="F45" s="1405"/>
      <c r="G45" s="1405"/>
      <c r="H45" s="1405"/>
      <c r="I45" s="1405"/>
      <c r="J45" s="1405"/>
      <c r="K45" s="1405"/>
      <c r="L45" s="1405"/>
      <c r="M45" s="1405"/>
      <c r="N45" s="1405"/>
      <c r="O45" s="1405"/>
      <c r="P45" s="1405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483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6" t="s">
        <v>78</v>
      </c>
      <c r="F43" s="1396" t="s">
        <v>115</v>
      </c>
      <c r="G43" s="1396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6" t="s">
        <v>117</v>
      </c>
      <c r="F44" s="1396" t="s">
        <v>118</v>
      </c>
      <c r="G44" s="1396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6" t="s">
        <v>120</v>
      </c>
      <c r="F45" s="1396" t="s">
        <v>121</v>
      </c>
      <c r="G45" s="1396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6" t="s">
        <v>49</v>
      </c>
      <c r="F46" s="1396" t="s">
        <v>123</v>
      </c>
      <c r="G46" s="1396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6" t="s">
        <v>125</v>
      </c>
      <c r="F47" s="1396" t="s">
        <v>126</v>
      </c>
      <c r="G47" s="1396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6" t="s">
        <v>105</v>
      </c>
      <c r="F48" s="1396" t="s">
        <v>128</v>
      </c>
      <c r="G48" s="1396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6" t="s">
        <v>102</v>
      </c>
      <c r="F49" s="1396" t="s">
        <v>130</v>
      </c>
      <c r="G49" s="1396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6" t="s">
        <v>132</v>
      </c>
      <c r="F50" s="1396" t="s">
        <v>133</v>
      </c>
      <c r="G50" s="1396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6" t="s">
        <v>117</v>
      </c>
      <c r="F51" s="1396" t="s">
        <v>135</v>
      </c>
      <c r="G51" s="1396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6" t="s">
        <v>85</v>
      </c>
      <c r="F52" s="1396" t="s">
        <v>137</v>
      </c>
      <c r="G52" s="1396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6" t="s">
        <v>139</v>
      </c>
      <c r="F53" s="1396" t="s">
        <v>140</v>
      </c>
      <c r="G53" s="1396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6" t="s">
        <v>148</v>
      </c>
      <c r="F54" s="1396" t="s">
        <v>149</v>
      </c>
      <c r="G54" s="1396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6" t="s">
        <v>151</v>
      </c>
      <c r="F55" s="1396" t="s">
        <v>152</v>
      </c>
      <c r="G55" s="1396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6" t="s">
        <v>157</v>
      </c>
      <c r="F56" s="1396" t="s">
        <v>158</v>
      </c>
      <c r="G56" s="1396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6" t="s">
        <v>160</v>
      </c>
      <c r="F58" s="1396" t="s">
        <v>161</v>
      </c>
      <c r="G58" s="1396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6" t="s">
        <v>163</v>
      </c>
      <c r="F59" s="1396" t="s">
        <v>164</v>
      </c>
      <c r="G59" s="1396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6" t="s">
        <v>92</v>
      </c>
      <c r="F62" s="1396" t="s">
        <v>168</v>
      </c>
      <c r="G62" s="1396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6" t="s">
        <v>276</v>
      </c>
      <c r="F63" s="1396" t="s">
        <v>170</v>
      </c>
      <c r="G63" s="1396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6" t="s">
        <v>40</v>
      </c>
      <c r="F67" s="1396" t="s">
        <v>172</v>
      </c>
      <c r="G67" s="1396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6" t="s">
        <v>92</v>
      </c>
      <c r="F72" s="1396"/>
      <c r="G72" s="1396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96" t="s">
        <v>276</v>
      </c>
      <c r="F77" s="1396"/>
      <c r="G77" s="1396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96" t="s">
        <v>30</v>
      </c>
      <c r="F80" s="1396" t="s">
        <v>31</v>
      </c>
      <c r="G80" s="1396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96" t="s">
        <v>92</v>
      </c>
      <c r="F87" s="1396" t="s">
        <v>176</v>
      </c>
      <c r="G87" s="1396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96" t="s">
        <v>178</v>
      </c>
      <c r="F88" s="1396" t="s">
        <v>179</v>
      </c>
      <c r="G88" s="1396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14" t="s">
        <v>92</v>
      </c>
      <c r="F89" s="1414" t="s">
        <v>193</v>
      </c>
      <c r="G89" s="1414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396" t="s">
        <v>44</v>
      </c>
      <c r="F132" s="1396" t="s">
        <v>45</v>
      </c>
      <c r="G132" s="1396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415" t="s">
        <v>288</v>
      </c>
      <c r="D135" s="1415"/>
      <c r="E135" s="1415"/>
      <c r="F135" s="1415"/>
      <c r="G135" s="1415"/>
      <c r="H135" s="1415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394" t="s">
        <v>196</v>
      </c>
      <c r="O137" s="1394"/>
      <c r="P137" s="1394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405" t="s">
        <v>198</v>
      </c>
      <c r="O139" s="1405"/>
      <c r="P139" s="1405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394" t="s">
        <v>253</v>
      </c>
      <c r="O140" s="1394"/>
      <c r="P140" s="1394"/>
    </row>
    <row r="141" spans="2:17" x14ac:dyDescent="0.25">
      <c r="C141" s="25" t="s">
        <v>201</v>
      </c>
      <c r="D141" s="25"/>
      <c r="E141" t="s">
        <v>254</v>
      </c>
      <c r="N141" s="1405" t="s">
        <v>202</v>
      </c>
      <c r="O141" s="1405"/>
      <c r="P141" s="1405"/>
    </row>
    <row r="144" spans="2:17" x14ac:dyDescent="0.25">
      <c r="C144" s="1394"/>
      <c r="D144" s="1394"/>
      <c r="E144" s="1394"/>
      <c r="F144" s="1394"/>
      <c r="G144" s="1394"/>
      <c r="H144" s="1394"/>
      <c r="I144" s="1394"/>
      <c r="J144" s="1394"/>
      <c r="K144" s="1394"/>
      <c r="L144" s="1394"/>
      <c r="M144" s="1394"/>
      <c r="N144" s="1394"/>
      <c r="O144" s="1394"/>
      <c r="P144" s="1394"/>
    </row>
    <row r="147" spans="3:16" x14ac:dyDescent="0.25">
      <c r="C147" s="1405"/>
      <c r="D147" s="1405"/>
      <c r="E147" s="1405"/>
      <c r="F147" s="1405"/>
      <c r="G147" s="1405"/>
      <c r="H147" s="1405"/>
      <c r="I147" s="1405"/>
      <c r="J147" s="1405"/>
      <c r="K147" s="1405"/>
      <c r="L147" s="1405"/>
      <c r="M147" s="1405"/>
      <c r="N147" s="1405"/>
      <c r="O147" s="1405"/>
      <c r="P147" s="1405"/>
    </row>
    <row r="148" spans="3:16" x14ac:dyDescent="0.25">
      <c r="C148" s="1394"/>
      <c r="D148" s="1394"/>
      <c r="E148" s="1394"/>
      <c r="F148" s="1394"/>
      <c r="G148" s="1394"/>
      <c r="H148" s="1394"/>
      <c r="I148" s="1394"/>
      <c r="J148" s="1394"/>
      <c r="K148" s="1394"/>
      <c r="L148" s="1394"/>
      <c r="M148" s="1394"/>
      <c r="N148" s="1394"/>
      <c r="O148" s="1394"/>
      <c r="P148" s="1394"/>
    </row>
    <row r="149" spans="3:16" x14ac:dyDescent="0.25">
      <c r="C149" s="1405"/>
      <c r="D149" s="1405"/>
      <c r="E149" s="1405"/>
      <c r="F149" s="1405"/>
      <c r="G149" s="1405"/>
      <c r="H149" s="1405"/>
      <c r="I149" s="1405"/>
      <c r="J149" s="1405"/>
      <c r="K149" s="1405"/>
      <c r="L149" s="1405"/>
      <c r="M149" s="1405"/>
      <c r="N149" s="1405"/>
      <c r="O149" s="1405"/>
      <c r="P149" s="1405"/>
    </row>
  </sheetData>
  <sheetProtection selectLockedCells="1" selectUnlockedCells="1"/>
  <mergeCells count="82"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487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6" t="s">
        <v>78</v>
      </c>
      <c r="F43" s="1396" t="s">
        <v>115</v>
      </c>
      <c r="G43" s="1396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6" t="s">
        <v>117</v>
      </c>
      <c r="F44" s="1396" t="s">
        <v>118</v>
      </c>
      <c r="G44" s="1396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6" t="s">
        <v>120</v>
      </c>
      <c r="F45" s="1396" t="s">
        <v>121</v>
      </c>
      <c r="G45" s="1396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6" t="s">
        <v>49</v>
      </c>
      <c r="F46" s="1396" t="s">
        <v>123</v>
      </c>
      <c r="G46" s="1396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6" t="s">
        <v>125</v>
      </c>
      <c r="F47" s="1396" t="s">
        <v>126</v>
      </c>
      <c r="G47" s="1396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6" t="s">
        <v>105</v>
      </c>
      <c r="F48" s="1396" t="s">
        <v>128</v>
      </c>
      <c r="G48" s="1396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6" t="s">
        <v>102</v>
      </c>
      <c r="F49" s="1396" t="s">
        <v>130</v>
      </c>
      <c r="G49" s="1396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6" t="s">
        <v>132</v>
      </c>
      <c r="F50" s="1396" t="s">
        <v>133</v>
      </c>
      <c r="G50" s="1396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6" t="s">
        <v>117</v>
      </c>
      <c r="F51" s="1396" t="s">
        <v>135</v>
      </c>
      <c r="G51" s="1396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6" t="s">
        <v>85</v>
      </c>
      <c r="F52" s="1396" t="s">
        <v>137</v>
      </c>
      <c r="G52" s="1396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6" t="s">
        <v>139</v>
      </c>
      <c r="F53" s="1396" t="s">
        <v>140</v>
      </c>
      <c r="G53" s="1396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6" t="s">
        <v>148</v>
      </c>
      <c r="F54" s="1396" t="s">
        <v>149</v>
      </c>
      <c r="G54" s="1396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6" t="s">
        <v>151</v>
      </c>
      <c r="F55" s="1396" t="s">
        <v>152</v>
      </c>
      <c r="G55" s="1396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6" t="s">
        <v>157</v>
      </c>
      <c r="F56" s="1396" t="s">
        <v>158</v>
      </c>
      <c r="G56" s="1396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6" t="s">
        <v>160</v>
      </c>
      <c r="F58" s="1396" t="s">
        <v>161</v>
      </c>
      <c r="G58" s="1396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6" t="s">
        <v>163</v>
      </c>
      <c r="F59" s="1396" t="s">
        <v>164</v>
      </c>
      <c r="G59" s="1396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6" t="s">
        <v>92</v>
      </c>
      <c r="F62" s="1396" t="s">
        <v>168</v>
      </c>
      <c r="G62" s="1396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6" t="s">
        <v>276</v>
      </c>
      <c r="F63" s="1396" t="s">
        <v>170</v>
      </c>
      <c r="G63" s="1396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6" t="s">
        <v>40</v>
      </c>
      <c r="F67" s="1396" t="s">
        <v>172</v>
      </c>
      <c r="G67" s="1396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6" t="s">
        <v>92</v>
      </c>
      <c r="F72" s="1396"/>
      <c r="G72" s="1396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96" t="s">
        <v>276</v>
      </c>
      <c r="F76" s="1396"/>
      <c r="G76" s="1396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96" t="s">
        <v>30</v>
      </c>
      <c r="F77" s="1396" t="s">
        <v>31</v>
      </c>
      <c r="G77" s="1396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96" t="s">
        <v>92</v>
      </c>
      <c r="F86" s="1396" t="s">
        <v>176</v>
      </c>
      <c r="G86" s="1396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96" t="s">
        <v>178</v>
      </c>
      <c r="F87" s="1396" t="s">
        <v>179</v>
      </c>
      <c r="G87" s="1396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14" t="s">
        <v>92</v>
      </c>
      <c r="F88" s="1414" t="s">
        <v>193</v>
      </c>
      <c r="G88" s="1414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396" t="s">
        <v>44</v>
      </c>
      <c r="F134" s="1396" t="s">
        <v>45</v>
      </c>
      <c r="G134" s="1396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415" t="s">
        <v>288</v>
      </c>
      <c r="D137" s="1415"/>
      <c r="E137" s="1415"/>
      <c r="F137" s="1415"/>
      <c r="G137" s="1415"/>
      <c r="H137" s="1415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394" t="s">
        <v>196</v>
      </c>
      <c r="O142" s="1394"/>
      <c r="P142" s="1394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405" t="s">
        <v>198</v>
      </c>
      <c r="O144" s="1405"/>
      <c r="P144" s="1405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394" t="s">
        <v>253</v>
      </c>
      <c r="O145" s="1394"/>
      <c r="P145" s="1394"/>
    </row>
    <row r="146" spans="3:16" x14ac:dyDescent="0.25">
      <c r="C146" s="25" t="s">
        <v>201</v>
      </c>
      <c r="D146" s="25"/>
      <c r="E146" t="s">
        <v>254</v>
      </c>
      <c r="N146" s="1405" t="s">
        <v>202</v>
      </c>
      <c r="O146" s="1405"/>
      <c r="P146" s="1405"/>
    </row>
    <row r="149" spans="3:16" x14ac:dyDescent="0.25">
      <c r="C149" s="1394"/>
      <c r="D149" s="1394"/>
      <c r="E149" s="1394"/>
      <c r="F149" s="1394"/>
      <c r="G149" s="1394"/>
      <c r="H149" s="1394"/>
      <c r="I149" s="1394"/>
      <c r="J149" s="1394"/>
      <c r="K149" s="1394"/>
      <c r="L149" s="1394"/>
      <c r="M149" s="1394"/>
      <c r="N149" s="1394"/>
      <c r="O149" s="1394"/>
      <c r="P149" s="1394"/>
    </row>
    <row r="152" spans="3:16" x14ac:dyDescent="0.25">
      <c r="C152" s="1405"/>
      <c r="D152" s="1405"/>
      <c r="E152" s="1405"/>
      <c r="F152" s="1405"/>
      <c r="G152" s="1405"/>
      <c r="H152" s="1405"/>
      <c r="I152" s="1405"/>
      <c r="J152" s="1405"/>
      <c r="K152" s="1405"/>
      <c r="L152" s="1405"/>
      <c r="M152" s="1405"/>
      <c r="N152" s="1405"/>
      <c r="O152" s="1405"/>
      <c r="P152" s="1405"/>
    </row>
    <row r="153" spans="3:16" x14ac:dyDescent="0.25">
      <c r="C153" s="1394"/>
      <c r="D153" s="1394"/>
      <c r="E153" s="1394"/>
      <c r="F153" s="1394"/>
      <c r="G153" s="1394"/>
      <c r="H153" s="1394"/>
      <c r="I153" s="1394"/>
      <c r="J153" s="1394"/>
      <c r="K153" s="1394"/>
      <c r="L153" s="1394"/>
      <c r="M153" s="1394"/>
      <c r="N153" s="1394"/>
      <c r="O153" s="1394"/>
      <c r="P153" s="1394"/>
    </row>
    <row r="154" spans="3:16" x14ac:dyDescent="0.25">
      <c r="C154" s="1405"/>
      <c r="D154" s="1405"/>
      <c r="E154" s="1405"/>
      <c r="F154" s="1405"/>
      <c r="G154" s="1405"/>
      <c r="H154" s="1405"/>
      <c r="I154" s="1405"/>
      <c r="J154" s="1405"/>
      <c r="K154" s="1405"/>
      <c r="L154" s="1405"/>
      <c r="M154" s="1405"/>
      <c r="N154" s="1405"/>
      <c r="O154" s="1405"/>
      <c r="P154" s="1405"/>
    </row>
  </sheetData>
  <sheetProtection selectLockedCells="1" selectUnlockedCells="1"/>
  <mergeCells count="82"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490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23" t="s">
        <v>194</v>
      </c>
      <c r="D19" s="1423"/>
      <c r="E19" s="1423"/>
      <c r="F19" s="1423"/>
      <c r="G19" s="1423"/>
      <c r="H19" s="1423"/>
      <c r="I19" s="1417">
        <f>SUM(I18:I18)</f>
        <v>80000</v>
      </c>
      <c r="J19" s="1419">
        <f>SUM(J18:J18)</f>
        <v>0</v>
      </c>
      <c r="K19" s="1417">
        <v>80000</v>
      </c>
      <c r="L19" s="1417">
        <v>2296</v>
      </c>
      <c r="M19" s="1417">
        <v>7400.87</v>
      </c>
      <c r="N19" s="1417">
        <v>2432</v>
      </c>
      <c r="O19" s="1417">
        <f>SUM(O18:O18)</f>
        <v>25</v>
      </c>
      <c r="P19" s="1417">
        <v>12153.87</v>
      </c>
      <c r="Q19" s="1416">
        <f>SUM(Q18:Q18)</f>
        <v>67846.13</v>
      </c>
    </row>
    <row r="20" spans="2:17" x14ac:dyDescent="0.25">
      <c r="C20" s="1423"/>
      <c r="D20" s="1423"/>
      <c r="E20" s="1423"/>
      <c r="F20" s="1423"/>
      <c r="G20" s="1423"/>
      <c r="H20" s="1423"/>
      <c r="I20" s="1417"/>
      <c r="J20" s="1419"/>
      <c r="K20" s="1417"/>
      <c r="L20" s="1417"/>
      <c r="M20" s="1417"/>
      <c r="N20" s="1417"/>
      <c r="O20" s="1417"/>
      <c r="P20" s="1417"/>
      <c r="Q20" s="1416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394" t="s">
        <v>196</v>
      </c>
      <c r="O30" s="1394"/>
      <c r="P30" s="1394"/>
    </row>
    <row r="33" spans="3:16" x14ac:dyDescent="0.25">
      <c r="C33" s="25" t="s">
        <v>197</v>
      </c>
      <c r="D33" s="25"/>
      <c r="E33" t="s">
        <v>251</v>
      </c>
      <c r="N33" s="1405" t="s">
        <v>198</v>
      </c>
      <c r="O33" s="1405"/>
      <c r="P33" s="1405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394" t="s">
        <v>253</v>
      </c>
      <c r="O34" s="1394"/>
      <c r="P34" s="1394"/>
    </row>
    <row r="35" spans="3:16" x14ac:dyDescent="0.25">
      <c r="C35" s="25" t="s">
        <v>201</v>
      </c>
      <c r="D35" s="25"/>
      <c r="E35" t="s">
        <v>254</v>
      </c>
      <c r="N35" s="1405" t="s">
        <v>202</v>
      </c>
      <c r="O35" s="1405"/>
      <c r="P35" s="1405"/>
    </row>
    <row r="38" spans="3:16" x14ac:dyDescent="0.25">
      <c r="C38" s="1394"/>
      <c r="D38" s="1394"/>
      <c r="E38" s="1394"/>
      <c r="F38" s="1394"/>
      <c r="G38" s="1394"/>
      <c r="H38" s="1394"/>
      <c r="I38" s="1394"/>
      <c r="J38" s="1394"/>
      <c r="K38" s="1394"/>
      <c r="L38" s="1394"/>
      <c r="M38" s="1394"/>
      <c r="N38" s="1394"/>
      <c r="O38" s="1394"/>
      <c r="P38" s="1394"/>
    </row>
    <row r="41" spans="3:16" x14ac:dyDescent="0.25"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  <c r="O41" s="1405"/>
      <c r="P41" s="1405"/>
    </row>
    <row r="42" spans="3:16" x14ac:dyDescent="0.25"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  <c r="O42" s="1394"/>
      <c r="P42" s="1394"/>
    </row>
    <row r="43" spans="3:16" x14ac:dyDescent="0.25"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  <c r="O43" s="1405"/>
      <c r="P43" s="1405"/>
    </row>
  </sheetData>
  <sheetProtection selectLockedCells="1" selectUnlockedCells="1"/>
  <mergeCells count="39"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1426" t="s">
        <v>402</v>
      </c>
      <c r="C9" s="1426"/>
      <c r="D9" s="1426"/>
      <c r="E9" s="1426"/>
      <c r="F9" s="1426"/>
      <c r="G9" s="1426"/>
      <c r="H9" s="1426"/>
      <c r="I9" s="1426"/>
      <c r="J9" s="1426"/>
      <c r="K9" s="1426"/>
      <c r="L9" s="1426"/>
      <c r="M9" s="1426"/>
      <c r="N9" s="1426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25" t="s">
        <v>3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5" t="s">
        <v>491</v>
      </c>
      <c r="C12" s="1425"/>
      <c r="D12" s="1425"/>
      <c r="E12" s="1425"/>
      <c r="F12" s="1425"/>
      <c r="G12" s="1425"/>
      <c r="H12" s="1425"/>
      <c r="I12" s="1425"/>
      <c r="J12" s="1425"/>
      <c r="K12" s="1425"/>
      <c r="L12" s="1425"/>
      <c r="M12" s="1425"/>
      <c r="N12" s="1425"/>
    </row>
    <row r="13" spans="1:14" x14ac:dyDescent="0.25">
      <c r="B13" s="1424" t="s">
        <v>5</v>
      </c>
      <c r="C13" s="1424"/>
      <c r="D13" s="1424"/>
      <c r="E13" s="1424"/>
      <c r="F13" s="1424"/>
      <c r="G13" s="1424"/>
      <c r="H13" s="1424"/>
      <c r="I13" s="1424"/>
      <c r="J13" s="1424"/>
      <c r="K13" s="1424"/>
      <c r="L13" s="1424"/>
      <c r="M13" s="1424"/>
      <c r="N13" s="142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28" t="s">
        <v>6</v>
      </c>
      <c r="B15" s="1427" t="s">
        <v>7</v>
      </c>
      <c r="C15" s="1427" t="s">
        <v>8</v>
      </c>
      <c r="D15" s="1427" t="s">
        <v>10</v>
      </c>
      <c r="E15" s="1429" t="s">
        <v>11</v>
      </c>
      <c r="F15" s="97" t="s">
        <v>12</v>
      </c>
      <c r="G15" s="1430" t="s">
        <v>13</v>
      </c>
      <c r="H15" s="1427" t="s">
        <v>14</v>
      </c>
      <c r="I15" s="1427" t="s">
        <v>15</v>
      </c>
      <c r="J15" s="1427" t="s">
        <v>16</v>
      </c>
      <c r="K15" s="1427" t="s">
        <v>17</v>
      </c>
      <c r="L15" s="1427" t="s">
        <v>18</v>
      </c>
      <c r="M15" s="1427" t="s">
        <v>19</v>
      </c>
      <c r="N15" s="1431" t="s">
        <v>20</v>
      </c>
    </row>
    <row r="16" spans="1:14" x14ac:dyDescent="0.25">
      <c r="A16" s="1428"/>
      <c r="B16" s="1427"/>
      <c r="C16" s="1427"/>
      <c r="D16" s="1427"/>
      <c r="E16" s="1429"/>
      <c r="F16" s="98" t="s">
        <v>21</v>
      </c>
      <c r="G16" s="1430"/>
      <c r="H16" s="1427"/>
      <c r="I16" s="1427"/>
      <c r="J16" s="1427"/>
      <c r="K16" s="1427"/>
      <c r="L16" s="1427"/>
      <c r="M16" s="1427"/>
      <c r="N16" s="1431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432" t="s">
        <v>194</v>
      </c>
      <c r="C30" s="1432"/>
      <c r="D30" s="1432"/>
      <c r="E30" s="1432"/>
      <c r="F30" s="1433">
        <v>140000</v>
      </c>
      <c r="G30" s="1434">
        <v>0</v>
      </c>
      <c r="H30" s="1433">
        <v>140000</v>
      </c>
      <c r="I30" s="1434">
        <v>0</v>
      </c>
      <c r="J30" s="1434">
        <v>0</v>
      </c>
      <c r="K30" s="1434">
        <v>0</v>
      </c>
      <c r="L30" s="1434">
        <v>0</v>
      </c>
      <c r="M30" s="1434">
        <v>0</v>
      </c>
      <c r="N30" s="1433">
        <v>140000</v>
      </c>
    </row>
    <row r="31" spans="1:14" x14ac:dyDescent="0.25">
      <c r="A31" s="99"/>
      <c r="B31" s="1432"/>
      <c r="C31" s="1432"/>
      <c r="D31" s="1432"/>
      <c r="E31" s="1432"/>
      <c r="F31" s="1433"/>
      <c r="G31" s="1434"/>
      <c r="H31" s="1433"/>
      <c r="I31" s="1434"/>
      <c r="J31" s="1434"/>
      <c r="K31" s="1434"/>
      <c r="L31" s="1434"/>
      <c r="M31" s="1434"/>
      <c r="N31" s="1433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425" t="s">
        <v>196</v>
      </c>
      <c r="M35" s="1425"/>
      <c r="N35" s="1425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424" t="s">
        <v>198</v>
      </c>
      <c r="M37" s="1424"/>
      <c r="N37" s="1424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405"/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</row>
    <row r="45" spans="1:14" x14ac:dyDescent="0.25">
      <c r="A45" s="1394"/>
      <c r="B45" s="1394"/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</row>
    <row r="46" spans="1:14" x14ac:dyDescent="0.25">
      <c r="A46" s="1405"/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</row>
  </sheetData>
  <sheetProtection selectLockedCells="1" selectUnlockedCells="1"/>
  <mergeCells count="34">
    <mergeCell ref="N30:N31"/>
    <mergeCell ref="L35:N35"/>
    <mergeCell ref="L37:N37"/>
    <mergeCell ref="A44:N44"/>
    <mergeCell ref="A45:N45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494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418" t="s">
        <v>194</v>
      </c>
      <c r="D36" s="1418"/>
      <c r="E36" s="1418"/>
      <c r="F36" s="1418"/>
      <c r="G36" s="1418"/>
      <c r="H36" s="1418"/>
      <c r="I36" s="1417">
        <f>SUM(I18:I35)</f>
        <v>811500</v>
      </c>
      <c r="J36" s="1419">
        <f>SUM(J18:J35)</f>
        <v>0</v>
      </c>
      <c r="K36" s="1417">
        <v>811500</v>
      </c>
      <c r="L36" s="1417">
        <v>23290.05</v>
      </c>
      <c r="M36" s="1417">
        <v>33619.919999999998</v>
      </c>
      <c r="N36" s="1417">
        <f>SUM(N18:N35)</f>
        <v>24669.599999999999</v>
      </c>
      <c r="O36" s="1417">
        <f>SUM(O18:O35)</f>
        <v>450</v>
      </c>
      <c r="P36" s="1417">
        <v>82029.570000000007</v>
      </c>
      <c r="Q36" s="1416">
        <f>SUM(Q18:Q35)</f>
        <v>729470.42999999982</v>
      </c>
    </row>
    <row r="37" spans="2:17" x14ac:dyDescent="0.25">
      <c r="C37" s="1418"/>
      <c r="D37" s="1418"/>
      <c r="E37" s="1418"/>
      <c r="F37" s="1418"/>
      <c r="G37" s="1418"/>
      <c r="H37" s="1418"/>
      <c r="I37" s="1417"/>
      <c r="J37" s="1419"/>
      <c r="K37" s="1417"/>
      <c r="L37" s="1417"/>
      <c r="M37" s="1417"/>
      <c r="N37" s="1417"/>
      <c r="O37" s="1417"/>
      <c r="P37" s="1417"/>
      <c r="Q37" s="1416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394" t="s">
        <v>196</v>
      </c>
      <c r="O40" s="1394"/>
      <c r="P40" s="1394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405" t="s">
        <v>198</v>
      </c>
      <c r="O43" s="1405"/>
      <c r="P43" s="1405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394"/>
      <c r="D48" s="1394"/>
      <c r="E48" s="1394"/>
      <c r="F48" s="1394"/>
      <c r="G48" s="1394"/>
      <c r="H48" s="1394"/>
      <c r="I48" s="1394"/>
      <c r="J48" s="1394"/>
      <c r="K48" s="1394"/>
      <c r="L48" s="1394"/>
      <c r="M48" s="1394"/>
      <c r="N48" s="1394"/>
      <c r="O48" s="1394"/>
      <c r="P48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  <row r="52" spans="3:16" x14ac:dyDescent="0.25">
      <c r="C52" s="1394"/>
      <c r="D52" s="1394"/>
      <c r="E52" s="1394"/>
      <c r="F52" s="1394"/>
      <c r="G52" s="1394"/>
      <c r="H52" s="1394"/>
      <c r="I52" s="1394"/>
      <c r="J52" s="1394"/>
      <c r="K52" s="1394"/>
      <c r="L52" s="1394"/>
      <c r="M52" s="1394"/>
      <c r="N52" s="1394"/>
      <c r="O52" s="1394"/>
      <c r="P52" s="1394"/>
    </row>
    <row r="53" spans="3:16" x14ac:dyDescent="0.25">
      <c r="C53" s="1405"/>
      <c r="D53" s="1405"/>
      <c r="E53" s="1405"/>
      <c r="F53" s="1405"/>
      <c r="G53" s="1405"/>
      <c r="H53" s="1405"/>
      <c r="I53" s="1405"/>
      <c r="J53" s="1405"/>
      <c r="K53" s="1405"/>
      <c r="L53" s="1405"/>
      <c r="M53" s="1405"/>
      <c r="N53" s="1405"/>
      <c r="O53" s="1405"/>
      <c r="P53" s="1405"/>
    </row>
  </sheetData>
  <sheetProtection selectLockedCells="1" selectUnlockedCells="1"/>
  <mergeCells count="37">
    <mergeCell ref="C51:P51"/>
    <mergeCell ref="C52:P52"/>
    <mergeCell ref="C53:P53"/>
    <mergeCell ref="O36:O37"/>
    <mergeCell ref="P36:P37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496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23" t="s">
        <v>194</v>
      </c>
      <c r="D19" s="1423"/>
      <c r="E19" s="1423"/>
      <c r="F19" s="1423"/>
      <c r="G19" s="1423"/>
      <c r="H19" s="1423"/>
      <c r="I19" s="1417">
        <f>SUM(I18:I18)</f>
        <v>80000</v>
      </c>
      <c r="J19" s="1419">
        <f>SUM(J18:J18)</f>
        <v>0</v>
      </c>
      <c r="K19" s="1417">
        <v>80000</v>
      </c>
      <c r="L19" s="1417">
        <v>2296</v>
      </c>
      <c r="M19" s="1417">
        <v>7400.87</v>
      </c>
      <c r="N19" s="1417">
        <v>2432</v>
      </c>
      <c r="O19" s="1417">
        <f>SUM(O18:O18)</f>
        <v>25</v>
      </c>
      <c r="P19" s="1417">
        <v>12153.87</v>
      </c>
      <c r="Q19" s="1416">
        <f>SUM(Q18:Q18)</f>
        <v>67846.13</v>
      </c>
    </row>
    <row r="20" spans="2:17" x14ac:dyDescent="0.25">
      <c r="C20" s="1423"/>
      <c r="D20" s="1423"/>
      <c r="E20" s="1423"/>
      <c r="F20" s="1423"/>
      <c r="G20" s="1423"/>
      <c r="H20" s="1423"/>
      <c r="I20" s="1417"/>
      <c r="J20" s="1419"/>
      <c r="K20" s="1417"/>
      <c r="L20" s="1417"/>
      <c r="M20" s="1417"/>
      <c r="N20" s="1417"/>
      <c r="O20" s="1417"/>
      <c r="P20" s="1417"/>
      <c r="Q20" s="1416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394" t="s">
        <v>196</v>
      </c>
      <c r="O30" s="1394"/>
      <c r="P30" s="1394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405" t="s">
        <v>198</v>
      </c>
      <c r="O33" s="1405"/>
      <c r="P33" s="1405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394"/>
      <c r="D38" s="1394"/>
      <c r="E38" s="1394"/>
      <c r="F38" s="1394"/>
      <c r="G38" s="1394"/>
      <c r="H38" s="1394"/>
      <c r="I38" s="1394"/>
      <c r="J38" s="1394"/>
      <c r="K38" s="1394"/>
      <c r="L38" s="1394"/>
      <c r="M38" s="1394"/>
      <c r="N38" s="1394"/>
      <c r="O38" s="1394"/>
      <c r="P38" s="1394"/>
    </row>
    <row r="41" spans="3:16" x14ac:dyDescent="0.25"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  <c r="O41" s="1405"/>
      <c r="P41" s="1405"/>
    </row>
    <row r="42" spans="3:16" x14ac:dyDescent="0.25"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  <c r="O42" s="1394"/>
      <c r="P42" s="1394"/>
    </row>
    <row r="43" spans="3:16" x14ac:dyDescent="0.25"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  <c r="O43" s="1405"/>
      <c r="P43" s="1405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501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418" t="s">
        <v>194</v>
      </c>
      <c r="D27" s="1418"/>
      <c r="E27" s="1418"/>
      <c r="F27" s="1418"/>
      <c r="G27" s="1418"/>
      <c r="H27" s="1418"/>
      <c r="I27" s="1417">
        <f>SUM(I18:I26)</f>
        <v>480000</v>
      </c>
      <c r="J27" s="1419">
        <f>SUM(J18:J26)</f>
        <v>0</v>
      </c>
      <c r="K27" s="1417">
        <f>SUM(K18:K26)</f>
        <v>480000</v>
      </c>
      <c r="L27" s="1417">
        <v>13776</v>
      </c>
      <c r="M27" s="1417">
        <v>28362.639999999999</v>
      </c>
      <c r="N27" s="1417">
        <f>SUM(N18:N26)</f>
        <v>14592</v>
      </c>
      <c r="O27" s="1417">
        <f>SUM(O18:O26)</f>
        <v>225</v>
      </c>
      <c r="P27" s="1417">
        <v>56955.64</v>
      </c>
      <c r="Q27" s="1416">
        <f>SUM(Q18:Q26)</f>
        <v>423044.36</v>
      </c>
    </row>
    <row r="28" spans="2:17" x14ac:dyDescent="0.25">
      <c r="C28" s="1418"/>
      <c r="D28" s="1418"/>
      <c r="E28" s="1418"/>
      <c r="F28" s="1418"/>
      <c r="G28" s="1418"/>
      <c r="H28" s="1418"/>
      <c r="I28" s="1417"/>
      <c r="J28" s="1419"/>
      <c r="K28" s="1417"/>
      <c r="L28" s="1417"/>
      <c r="M28" s="1417"/>
      <c r="N28" s="1417"/>
      <c r="O28" s="1417"/>
      <c r="P28" s="1417"/>
      <c r="Q28" s="1416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394"/>
      <c r="D39" s="1394"/>
      <c r="E39" s="1394"/>
      <c r="F39" s="1394"/>
      <c r="G39" s="1394"/>
      <c r="H39" s="1394"/>
      <c r="I39" s="1394"/>
      <c r="J39" s="1394"/>
      <c r="K39" s="1394"/>
      <c r="L39" s="1394"/>
      <c r="M39" s="1394"/>
      <c r="N39" s="1394"/>
      <c r="O39" s="1394"/>
      <c r="P39" s="1394"/>
    </row>
    <row r="42" spans="3:16" x14ac:dyDescent="0.25">
      <c r="C42" s="1405"/>
      <c r="D42" s="1405"/>
      <c r="E42" s="1405"/>
      <c r="F42" s="1405"/>
      <c r="G42" s="1405"/>
      <c r="H42" s="1405"/>
      <c r="I42" s="1405"/>
      <c r="J42" s="1405"/>
      <c r="K42" s="1405"/>
      <c r="L42" s="1405"/>
      <c r="M42" s="1405"/>
      <c r="N42" s="1405"/>
      <c r="O42" s="1405"/>
      <c r="P42" s="1405"/>
    </row>
    <row r="43" spans="3:16" x14ac:dyDescent="0.25">
      <c r="C43" s="1394"/>
      <c r="D43" s="1394"/>
      <c r="E43" s="1394"/>
      <c r="F43" s="1394"/>
      <c r="G43" s="1394"/>
      <c r="H43" s="1394"/>
      <c r="I43" s="1394"/>
      <c r="J43" s="1394"/>
      <c r="K43" s="1394"/>
      <c r="L43" s="1394"/>
      <c r="M43" s="1394"/>
      <c r="N43" s="1394"/>
      <c r="O43" s="1394"/>
      <c r="P43" s="1394"/>
    </row>
    <row r="44" spans="3:16" x14ac:dyDescent="0.25"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  <c r="P44" s="1405"/>
    </row>
  </sheetData>
  <sheetProtection selectLockedCells="1" selectUnlockedCells="1"/>
  <mergeCells count="35"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1426" t="s">
        <v>402</v>
      </c>
      <c r="C9" s="1426"/>
      <c r="D9" s="1426"/>
      <c r="E9" s="1426"/>
      <c r="F9" s="1426"/>
      <c r="G9" s="1426"/>
      <c r="H9" s="1426"/>
      <c r="I9" s="1426"/>
      <c r="J9" s="1426"/>
      <c r="K9" s="1426"/>
      <c r="L9" s="1426"/>
      <c r="M9" s="1426"/>
      <c r="N9" s="1426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25" t="s">
        <v>3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5" t="s">
        <v>504</v>
      </c>
      <c r="C12" s="1425"/>
      <c r="D12" s="1425"/>
      <c r="E12" s="1425"/>
      <c r="F12" s="1425"/>
      <c r="G12" s="1425"/>
      <c r="H12" s="1425"/>
      <c r="I12" s="1425"/>
      <c r="J12" s="1425"/>
      <c r="K12" s="1425"/>
      <c r="L12" s="1425"/>
      <c r="M12" s="1425"/>
      <c r="N12" s="1425"/>
    </row>
    <row r="13" spans="1:14" x14ac:dyDescent="0.25">
      <c r="B13" s="1424" t="s">
        <v>5</v>
      </c>
      <c r="C13" s="1424"/>
      <c r="D13" s="1424"/>
      <c r="E13" s="1424"/>
      <c r="F13" s="1424"/>
      <c r="G13" s="1424"/>
      <c r="H13" s="1424"/>
      <c r="I13" s="1424"/>
      <c r="J13" s="1424"/>
      <c r="K13" s="1424"/>
      <c r="L13" s="1424"/>
      <c r="M13" s="1424"/>
      <c r="N13" s="142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28" t="s">
        <v>6</v>
      </c>
      <c r="B15" s="1427" t="s">
        <v>7</v>
      </c>
      <c r="C15" s="1427" t="s">
        <v>8</v>
      </c>
      <c r="D15" s="1427" t="s">
        <v>10</v>
      </c>
      <c r="E15" s="1429" t="s">
        <v>11</v>
      </c>
      <c r="F15" s="97" t="s">
        <v>12</v>
      </c>
      <c r="G15" s="1430" t="s">
        <v>13</v>
      </c>
      <c r="H15" s="1427" t="s">
        <v>14</v>
      </c>
      <c r="I15" s="1427" t="s">
        <v>15</v>
      </c>
      <c r="J15" s="1427" t="s">
        <v>16</v>
      </c>
      <c r="K15" s="1427" t="s">
        <v>17</v>
      </c>
      <c r="L15" s="1427" t="s">
        <v>18</v>
      </c>
      <c r="M15" s="1427" t="s">
        <v>19</v>
      </c>
      <c r="N15" s="1431" t="s">
        <v>20</v>
      </c>
    </row>
    <row r="16" spans="1:14" x14ac:dyDescent="0.25">
      <c r="A16" s="1428"/>
      <c r="B16" s="1427"/>
      <c r="C16" s="1427"/>
      <c r="D16" s="1427"/>
      <c r="E16" s="1429"/>
      <c r="F16" s="98" t="s">
        <v>21</v>
      </c>
      <c r="G16" s="1430"/>
      <c r="H16" s="1427"/>
      <c r="I16" s="1427"/>
      <c r="J16" s="1427"/>
      <c r="K16" s="1427"/>
      <c r="L16" s="1427"/>
      <c r="M16" s="1427"/>
      <c r="N16" s="1431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432" t="s">
        <v>194</v>
      </c>
      <c r="C29" s="1432"/>
      <c r="D29" s="1432"/>
      <c r="E29" s="1432"/>
      <c r="F29" s="1433">
        <v>147000</v>
      </c>
      <c r="G29" s="1434">
        <v>0</v>
      </c>
      <c r="H29" s="1433">
        <v>147000</v>
      </c>
      <c r="I29" s="1434">
        <v>0</v>
      </c>
      <c r="J29" s="1434">
        <v>47.25</v>
      </c>
      <c r="K29" s="1434">
        <v>0</v>
      </c>
      <c r="L29" s="1434">
        <v>0</v>
      </c>
      <c r="M29" s="1434">
        <v>47.25</v>
      </c>
      <c r="N29" s="1433">
        <v>146952.75</v>
      </c>
    </row>
    <row r="30" spans="1:14" x14ac:dyDescent="0.25">
      <c r="A30" s="99"/>
      <c r="B30" s="1432"/>
      <c r="C30" s="1432"/>
      <c r="D30" s="1432"/>
      <c r="E30" s="1432"/>
      <c r="F30" s="1433"/>
      <c r="G30" s="1434"/>
      <c r="H30" s="1433"/>
      <c r="I30" s="1434"/>
      <c r="J30" s="1434"/>
      <c r="K30" s="1434"/>
      <c r="L30" s="1434"/>
      <c r="M30" s="1434"/>
      <c r="N30" s="1433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  <row r="44" spans="1:14" x14ac:dyDescent="0.25">
      <c r="A44" s="1394"/>
      <c r="B44" s="1394"/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</row>
    <row r="45" spans="1:14" x14ac:dyDescent="0.25">
      <c r="A45" s="1405"/>
      <c r="B45" s="1405"/>
      <c r="C45" s="1405"/>
      <c r="D45" s="1405"/>
      <c r="E45" s="1405"/>
      <c r="F45" s="1405"/>
      <c r="G45" s="1405"/>
      <c r="H45" s="1405"/>
      <c r="I45" s="1405"/>
      <c r="J45" s="1405"/>
      <c r="K45" s="1405"/>
      <c r="L45" s="1405"/>
      <c r="M45" s="1405"/>
      <c r="N45" s="1405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506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6" t="s">
        <v>78</v>
      </c>
      <c r="F43" s="1396" t="s">
        <v>115</v>
      </c>
      <c r="G43" s="1396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6" t="s">
        <v>117</v>
      </c>
      <c r="F44" s="1396" t="s">
        <v>118</v>
      </c>
      <c r="G44" s="1396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6" t="s">
        <v>120</v>
      </c>
      <c r="F45" s="1396" t="s">
        <v>121</v>
      </c>
      <c r="G45" s="1396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6" t="s">
        <v>49</v>
      </c>
      <c r="F46" s="1396" t="s">
        <v>123</v>
      </c>
      <c r="G46" s="1396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6" t="s">
        <v>125</v>
      </c>
      <c r="F47" s="1396" t="s">
        <v>126</v>
      </c>
      <c r="G47" s="1396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6" t="s">
        <v>105</v>
      </c>
      <c r="F48" s="1396" t="s">
        <v>128</v>
      </c>
      <c r="G48" s="1396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6" t="s">
        <v>102</v>
      </c>
      <c r="F49" s="1396" t="s">
        <v>130</v>
      </c>
      <c r="G49" s="1396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6" t="s">
        <v>132</v>
      </c>
      <c r="F50" s="1396" t="s">
        <v>133</v>
      </c>
      <c r="G50" s="1396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6" t="s">
        <v>117</v>
      </c>
      <c r="F51" s="1396" t="s">
        <v>135</v>
      </c>
      <c r="G51" s="1396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6" t="s">
        <v>85</v>
      </c>
      <c r="F52" s="1396" t="s">
        <v>137</v>
      </c>
      <c r="G52" s="1396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6" t="s">
        <v>139</v>
      </c>
      <c r="F53" s="1396" t="s">
        <v>140</v>
      </c>
      <c r="G53" s="1396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6" t="s">
        <v>148</v>
      </c>
      <c r="F54" s="1396" t="s">
        <v>149</v>
      </c>
      <c r="G54" s="1396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6" t="s">
        <v>151</v>
      </c>
      <c r="F55" s="1396" t="s">
        <v>152</v>
      </c>
      <c r="G55" s="1396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6" t="s">
        <v>157</v>
      </c>
      <c r="F56" s="1396" t="s">
        <v>158</v>
      </c>
      <c r="G56" s="1396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6" t="s">
        <v>160</v>
      </c>
      <c r="F58" s="1396" t="s">
        <v>161</v>
      </c>
      <c r="G58" s="1396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6" t="s">
        <v>163</v>
      </c>
      <c r="F59" s="1396" t="s">
        <v>164</v>
      </c>
      <c r="G59" s="1396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6" t="s">
        <v>92</v>
      </c>
      <c r="F62" s="1396" t="s">
        <v>168</v>
      </c>
      <c r="G62" s="1396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6" t="s">
        <v>276</v>
      </c>
      <c r="F63" s="1396" t="s">
        <v>170</v>
      </c>
      <c r="G63" s="1396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6" t="s">
        <v>40</v>
      </c>
      <c r="F67" s="1396" t="s">
        <v>172</v>
      </c>
      <c r="G67" s="1396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6" t="s">
        <v>92</v>
      </c>
      <c r="F72" s="1396"/>
      <c r="G72" s="1396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96" t="s">
        <v>276</v>
      </c>
      <c r="F76" s="1396"/>
      <c r="G76" s="1396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96" t="s">
        <v>30</v>
      </c>
      <c r="F77" s="1396" t="s">
        <v>31</v>
      </c>
      <c r="G77" s="1396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396" t="s">
        <v>178</v>
      </c>
      <c r="F86" s="1396" t="s">
        <v>179</v>
      </c>
      <c r="G86" s="1396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414" t="s">
        <v>92</v>
      </c>
      <c r="F87" s="1414" t="s">
        <v>193</v>
      </c>
      <c r="G87" s="1414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396" t="s">
        <v>44</v>
      </c>
      <c r="F133" s="1396" t="s">
        <v>45</v>
      </c>
      <c r="G133" s="1396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415" t="s">
        <v>288</v>
      </c>
      <c r="D137" s="1415"/>
      <c r="E137" s="1415"/>
      <c r="F137" s="1415"/>
      <c r="G137" s="1415"/>
      <c r="H137" s="1415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394"/>
      <c r="D149" s="1394"/>
      <c r="E149" s="1394"/>
      <c r="F149" s="1394"/>
      <c r="G149" s="1394"/>
      <c r="H149" s="1394"/>
      <c r="I149" s="1394"/>
      <c r="J149" s="1394"/>
      <c r="K149" s="1394"/>
      <c r="L149" s="1394"/>
      <c r="M149" s="1394"/>
      <c r="N149" s="1394"/>
      <c r="O149" s="1394"/>
      <c r="P149" s="1394"/>
    </row>
    <row r="152" spans="3:16" x14ac:dyDescent="0.25">
      <c r="C152" s="1405"/>
      <c r="D152" s="1405"/>
      <c r="E152" s="1405"/>
      <c r="F152" s="1405"/>
      <c r="G152" s="1405"/>
      <c r="H152" s="1405"/>
      <c r="I152" s="1405"/>
      <c r="J152" s="1405"/>
      <c r="K152" s="1405"/>
      <c r="L152" s="1405"/>
      <c r="M152" s="1405"/>
      <c r="N152" s="1405"/>
      <c r="O152" s="1405"/>
      <c r="P152" s="1405"/>
    </row>
    <row r="153" spans="3:16" x14ac:dyDescent="0.25">
      <c r="C153" s="1394"/>
      <c r="D153" s="1394"/>
      <c r="E153" s="1394"/>
      <c r="F153" s="1394"/>
      <c r="G153" s="1394"/>
      <c r="H153" s="1394"/>
      <c r="I153" s="1394"/>
      <c r="J153" s="1394"/>
      <c r="K153" s="1394"/>
      <c r="L153" s="1394"/>
      <c r="M153" s="1394"/>
      <c r="N153" s="1394"/>
      <c r="O153" s="1394"/>
      <c r="P153" s="1394"/>
    </row>
    <row r="154" spans="3:16" x14ac:dyDescent="0.25">
      <c r="C154" s="1405"/>
      <c r="D154" s="1405"/>
      <c r="E154" s="1405"/>
      <c r="F154" s="1405"/>
      <c r="G154" s="1405"/>
      <c r="H154" s="1405"/>
      <c r="I154" s="1405"/>
      <c r="J154" s="1405"/>
      <c r="K154" s="1405"/>
      <c r="L154" s="1405"/>
      <c r="M154" s="1405"/>
      <c r="N154" s="1405"/>
      <c r="O154" s="1405"/>
      <c r="P154" s="1405"/>
    </row>
  </sheetData>
  <sheetProtection selectLockedCells="1" selectUnlockedCells="1"/>
  <mergeCells count="77">
    <mergeCell ref="C137:H137"/>
    <mergeCell ref="C149:P149"/>
    <mergeCell ref="C152:P152"/>
    <mergeCell ref="C153:P153"/>
    <mergeCell ref="C154:P154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512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513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127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396" t="s">
        <v>40</v>
      </c>
      <c r="F21" s="1396" t="s">
        <v>41</v>
      </c>
      <c r="G21" s="1396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396" t="s">
        <v>44</v>
      </c>
      <c r="F22" s="1396" t="s">
        <v>45</v>
      </c>
      <c r="G22" s="1396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396" t="s">
        <v>49</v>
      </c>
      <c r="F23" s="1396" t="s">
        <v>50</v>
      </c>
      <c r="G23" s="1396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396" t="s">
        <v>53</v>
      </c>
      <c r="F24" s="1396" t="s">
        <v>54</v>
      </c>
      <c r="G24" s="1396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396" t="s">
        <v>427</v>
      </c>
      <c r="F25" s="1396" t="s">
        <v>57</v>
      </c>
      <c r="G25" s="1396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396" t="s">
        <v>53</v>
      </c>
      <c r="F26" s="1396" t="s">
        <v>60</v>
      </c>
      <c r="G26" s="1396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396" t="s">
        <v>514</v>
      </c>
      <c r="F27" s="1396" t="s">
        <v>64</v>
      </c>
      <c r="G27" s="1396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396" t="s">
        <v>67</v>
      </c>
      <c r="F28" s="1396" t="s">
        <v>68</v>
      </c>
      <c r="G28" s="1396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396" t="s">
        <v>71</v>
      </c>
      <c r="F29" s="1396" t="s">
        <v>72</v>
      </c>
      <c r="G29" s="1396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396" t="s">
        <v>515</v>
      </c>
      <c r="F30" s="1396" t="s">
        <v>79</v>
      </c>
      <c r="G30" s="1396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396" t="s">
        <v>78</v>
      </c>
      <c r="F31" s="1396" t="s">
        <v>79</v>
      </c>
      <c r="G31" s="1396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396" t="s">
        <v>82</v>
      </c>
      <c r="F32" s="1396" t="s">
        <v>83</v>
      </c>
      <c r="G32" s="1396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396" t="s">
        <v>85</v>
      </c>
      <c r="F33" s="1396" t="s">
        <v>86</v>
      </c>
      <c r="G33" s="1396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396" t="s">
        <v>89</v>
      </c>
      <c r="F34" s="1396" t="s">
        <v>90</v>
      </c>
      <c r="G34" s="1396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396" t="s">
        <v>92</v>
      </c>
      <c r="F35" s="1396" t="s">
        <v>93</v>
      </c>
      <c r="G35" s="1396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396" t="s">
        <v>71</v>
      </c>
      <c r="F36" s="1396" t="s">
        <v>95</v>
      </c>
      <c r="G36" s="1396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396" t="s">
        <v>97</v>
      </c>
      <c r="F37" s="1396" t="s">
        <v>98</v>
      </c>
      <c r="G37" s="1396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396" t="s">
        <v>92</v>
      </c>
      <c r="F38" s="1396" t="s">
        <v>100</v>
      </c>
      <c r="G38" s="1396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396" t="s">
        <v>102</v>
      </c>
      <c r="F39" s="1396" t="s">
        <v>103</v>
      </c>
      <c r="G39" s="1396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396" t="s">
        <v>105</v>
      </c>
      <c r="F40" s="1396" t="s">
        <v>106</v>
      </c>
      <c r="G40" s="1396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396" t="s">
        <v>105</v>
      </c>
      <c r="F41" s="1396" t="s">
        <v>108</v>
      </c>
      <c r="G41" s="1396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396" t="s">
        <v>515</v>
      </c>
      <c r="F42" s="1396" t="s">
        <v>115</v>
      </c>
      <c r="G42" s="1396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396" t="s">
        <v>489</v>
      </c>
      <c r="F43" s="1396" t="s">
        <v>118</v>
      </c>
      <c r="G43" s="1396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396" t="s">
        <v>120</v>
      </c>
      <c r="F44" s="1396" t="s">
        <v>121</v>
      </c>
      <c r="G44" s="1396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396" t="s">
        <v>49</v>
      </c>
      <c r="F45" s="1396" t="s">
        <v>123</v>
      </c>
      <c r="G45" s="1396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396" t="s">
        <v>125</v>
      </c>
      <c r="F46" s="1396" t="s">
        <v>126</v>
      </c>
      <c r="G46" s="1396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396" t="s">
        <v>105</v>
      </c>
      <c r="F47" s="1396" t="s">
        <v>128</v>
      </c>
      <c r="G47" s="1396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396" t="s">
        <v>102</v>
      </c>
      <c r="F48" s="1396" t="s">
        <v>130</v>
      </c>
      <c r="G48" s="1396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396" t="s">
        <v>132</v>
      </c>
      <c r="F49" s="1396" t="s">
        <v>133</v>
      </c>
      <c r="G49" s="1396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396" t="s">
        <v>489</v>
      </c>
      <c r="F50" s="1396" t="s">
        <v>118</v>
      </c>
      <c r="G50" s="1396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396" t="s">
        <v>85</v>
      </c>
      <c r="F51" s="1396" t="s">
        <v>137</v>
      </c>
      <c r="G51" s="1396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396" t="s">
        <v>516</v>
      </c>
      <c r="F52" s="1396" t="s">
        <v>140</v>
      </c>
      <c r="G52" s="1396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396" t="s">
        <v>148</v>
      </c>
      <c r="F53" s="1396" t="s">
        <v>149</v>
      </c>
      <c r="G53" s="1396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396" t="s">
        <v>151</v>
      </c>
      <c r="F54" s="1396" t="s">
        <v>152</v>
      </c>
      <c r="G54" s="1396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396" t="s">
        <v>157</v>
      </c>
      <c r="F55" s="1396" t="s">
        <v>158</v>
      </c>
      <c r="G55" s="1396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396" t="s">
        <v>160</v>
      </c>
      <c r="F57" s="1396" t="s">
        <v>161</v>
      </c>
      <c r="G57" s="1396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396" t="s">
        <v>163</v>
      </c>
      <c r="F58" s="1396" t="s">
        <v>164</v>
      </c>
      <c r="G58" s="1396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396" t="s">
        <v>92</v>
      </c>
      <c r="F61" s="1396" t="s">
        <v>168</v>
      </c>
      <c r="G61" s="1396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396" t="s">
        <v>248</v>
      </c>
      <c r="F62" s="1396" t="s">
        <v>170</v>
      </c>
      <c r="G62" s="1396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396" t="s">
        <v>40</v>
      </c>
      <c r="F66" s="1396" t="s">
        <v>172</v>
      </c>
      <c r="G66" s="1396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396" t="s">
        <v>518</v>
      </c>
      <c r="F71" s="1396"/>
      <c r="G71" s="1396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396" t="s">
        <v>30</v>
      </c>
      <c r="F72" s="1396" t="s">
        <v>31</v>
      </c>
      <c r="G72" s="1396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396" t="s">
        <v>30</v>
      </c>
      <c r="F73" s="1396" t="s">
        <v>31</v>
      </c>
      <c r="G73" s="1396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396" t="s">
        <v>30</v>
      </c>
      <c r="F74" s="1396" t="s">
        <v>31</v>
      </c>
      <c r="G74" s="1396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396" t="s">
        <v>178</v>
      </c>
      <c r="F80" s="1396" t="s">
        <v>179</v>
      </c>
      <c r="G80" s="1396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414" t="s">
        <v>92</v>
      </c>
      <c r="F81" s="1414" t="s">
        <v>193</v>
      </c>
      <c r="G81" s="1414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396" t="s">
        <v>44</v>
      </c>
      <c r="F105" s="1396" t="s">
        <v>45</v>
      </c>
      <c r="G105" s="1396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415" t="s">
        <v>288</v>
      </c>
      <c r="D109" s="1415"/>
      <c r="E109" s="1415"/>
      <c r="F109" s="1415"/>
      <c r="G109" s="1415"/>
      <c r="H109" s="1415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394"/>
      <c r="D122" s="1394"/>
      <c r="E122" s="1394"/>
      <c r="F122" s="1394"/>
      <c r="G122" s="1394"/>
      <c r="H122" s="1394"/>
      <c r="I122" s="1394"/>
      <c r="J122" s="1394"/>
      <c r="K122" s="1394"/>
      <c r="L122" s="1394"/>
      <c r="M122" s="1394"/>
      <c r="N122" s="1394"/>
      <c r="O122" s="1394"/>
      <c r="P122" s="1394"/>
    </row>
    <row r="125" spans="3:16" x14ac:dyDescent="0.25">
      <c r="C125" s="1405"/>
      <c r="D125" s="1405"/>
      <c r="E125" s="1405"/>
      <c r="F125" s="1405"/>
      <c r="G125" s="1405"/>
      <c r="H125" s="1405"/>
      <c r="I125" s="1405"/>
      <c r="J125" s="1405"/>
      <c r="K125" s="1405"/>
      <c r="L125" s="1405"/>
      <c r="M125" s="1405"/>
      <c r="N125" s="1405"/>
      <c r="O125" s="1405"/>
      <c r="P125" s="1405"/>
    </row>
    <row r="126" spans="3:16" x14ac:dyDescent="0.25">
      <c r="C126" s="1394"/>
      <c r="D126" s="1394"/>
      <c r="E126" s="1394"/>
      <c r="F126" s="1394"/>
      <c r="G126" s="1394"/>
      <c r="H126" s="1394"/>
      <c r="I126" s="1394"/>
      <c r="J126" s="1394"/>
      <c r="K126" s="1394"/>
      <c r="L126" s="1394"/>
      <c r="M126" s="1394"/>
      <c r="N126" s="1394"/>
      <c r="O126" s="1394"/>
      <c r="P126" s="1394"/>
    </row>
    <row r="127" spans="3:16" x14ac:dyDescent="0.25">
      <c r="C127" s="1405"/>
      <c r="D127" s="1405"/>
      <c r="E127" s="1405"/>
      <c r="F127" s="1405"/>
      <c r="G127" s="1405"/>
      <c r="H127" s="1405"/>
      <c r="I127" s="1405"/>
      <c r="J127" s="1405"/>
      <c r="K127" s="1405"/>
      <c r="L127" s="1405"/>
      <c r="M127" s="1405"/>
      <c r="N127" s="1405"/>
      <c r="O127" s="1405"/>
      <c r="P127" s="1405"/>
    </row>
  </sheetData>
  <sheetProtection selectLockedCells="1" selectUnlockedCells="1"/>
  <mergeCells count="76"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1:G21"/>
    <mergeCell ref="E22:G22"/>
    <mergeCell ref="B14:B15"/>
    <mergeCell ref="C14:C15"/>
    <mergeCell ref="D14:D15"/>
    <mergeCell ref="E14:E15"/>
    <mergeCell ref="F14:F15"/>
    <mergeCell ref="E19:G19"/>
    <mergeCell ref="C12:Q12"/>
    <mergeCell ref="C6:Q6"/>
    <mergeCell ref="C7:Q7"/>
    <mergeCell ref="C8:Q8"/>
    <mergeCell ref="C10:Q10"/>
    <mergeCell ref="C11:Q1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524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435" t="s">
        <v>194</v>
      </c>
      <c r="D33" s="1435"/>
      <c r="E33" s="1435"/>
      <c r="F33" s="1435"/>
      <c r="G33" s="1435"/>
      <c r="H33" s="1435"/>
      <c r="I33" s="1417">
        <f>SUM(I18:I32)</f>
        <v>645000</v>
      </c>
      <c r="J33" s="1419">
        <f>SUM(J18:J32)</f>
        <v>0</v>
      </c>
      <c r="K33" s="1417">
        <f>SUM(K18:K32)</f>
        <v>645000</v>
      </c>
      <c r="L33" s="1417">
        <v>18511.5</v>
      </c>
      <c r="M33" s="1417">
        <v>28057.91</v>
      </c>
      <c r="N33" s="1417">
        <f>SUM(N18:N32)</f>
        <v>19608</v>
      </c>
      <c r="O33" s="1417">
        <f>SUM(O18:O32)</f>
        <v>375</v>
      </c>
      <c r="P33" s="1417">
        <v>66552.41</v>
      </c>
      <c r="Q33" s="1416">
        <f>SUM(Q18:Q32)</f>
        <v>578447.59</v>
      </c>
    </row>
    <row r="34" spans="3:17" x14ac:dyDescent="0.25">
      <c r="C34" s="1435"/>
      <c r="D34" s="1435"/>
      <c r="E34" s="1435"/>
      <c r="F34" s="1435"/>
      <c r="G34" s="1435"/>
      <c r="H34" s="1435"/>
      <c r="I34" s="1417"/>
      <c r="J34" s="1419"/>
      <c r="K34" s="1417"/>
      <c r="L34" s="1417"/>
      <c r="M34" s="1417"/>
      <c r="N34" s="1417"/>
      <c r="O34" s="1417"/>
      <c r="P34" s="1417"/>
      <c r="Q34" s="1416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8" spans="3:17" x14ac:dyDescent="0.25">
      <c r="C48" s="1405"/>
      <c r="D48" s="1405"/>
      <c r="E48" s="1405"/>
      <c r="F48" s="1405"/>
      <c r="G48" s="1405"/>
      <c r="H48" s="1405"/>
      <c r="I48" s="1405"/>
      <c r="J48" s="1405"/>
      <c r="K48" s="1405"/>
      <c r="L48" s="1405"/>
      <c r="M48" s="1405"/>
      <c r="N48" s="1405"/>
      <c r="O48" s="1405"/>
      <c r="P48" s="1405"/>
    </row>
    <row r="49" spans="3:16" x14ac:dyDescent="0.25">
      <c r="C49" s="1394"/>
      <c r="D49" s="1394"/>
      <c r="E49" s="1394"/>
      <c r="F49" s="1394"/>
      <c r="G49" s="1394"/>
      <c r="H49" s="1394"/>
      <c r="I49" s="1394"/>
      <c r="J49" s="1394"/>
      <c r="K49" s="1394"/>
      <c r="L49" s="1394"/>
      <c r="M49" s="1394"/>
      <c r="N49" s="1394"/>
      <c r="O49" s="1394"/>
      <c r="P49" s="1394"/>
    </row>
    <row r="50" spans="3:16" x14ac:dyDescent="0.25">
      <c r="C50" s="1405"/>
      <c r="D50" s="1405"/>
      <c r="E50" s="1405"/>
      <c r="F50" s="1405"/>
      <c r="G50" s="1405"/>
      <c r="H50" s="1405"/>
      <c r="I50" s="1405"/>
      <c r="J50" s="1405"/>
      <c r="K50" s="1405"/>
      <c r="L50" s="1405"/>
      <c r="M50" s="1405"/>
      <c r="N50" s="1405"/>
      <c r="O50" s="1405"/>
      <c r="P50" s="1405"/>
    </row>
  </sheetData>
  <sheetProtection selectLockedCells="1" selectUnlockedCells="1"/>
  <mergeCells count="35"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1426" t="s">
        <v>402</v>
      </c>
      <c r="C9" s="1426"/>
      <c r="D9" s="1426"/>
      <c r="E9" s="1426"/>
      <c r="F9" s="1426"/>
      <c r="G9" s="1426"/>
      <c r="H9" s="1426"/>
      <c r="I9" s="1426"/>
      <c r="J9" s="1426"/>
      <c r="K9" s="1426"/>
      <c r="L9" s="1426"/>
      <c r="M9" s="1426"/>
      <c r="N9" s="1426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25" t="s">
        <v>3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5" t="s">
        <v>536</v>
      </c>
      <c r="C12" s="1425"/>
      <c r="D12" s="1425"/>
      <c r="E12" s="1425"/>
      <c r="F12" s="1425"/>
      <c r="G12" s="1425"/>
      <c r="H12" s="1425"/>
      <c r="I12" s="1425"/>
      <c r="J12" s="1425"/>
      <c r="K12" s="1425"/>
      <c r="L12" s="1425"/>
      <c r="M12" s="1425"/>
      <c r="N12" s="1425"/>
    </row>
    <row r="13" spans="1:14" x14ac:dyDescent="0.25">
      <c r="B13" s="1424" t="s">
        <v>5</v>
      </c>
      <c r="C13" s="1424"/>
      <c r="D13" s="1424"/>
      <c r="E13" s="1424"/>
      <c r="F13" s="1424"/>
      <c r="G13" s="1424"/>
      <c r="H13" s="1424"/>
      <c r="I13" s="1424"/>
      <c r="J13" s="1424"/>
      <c r="K13" s="1424"/>
      <c r="L13" s="1424"/>
      <c r="M13" s="1424"/>
      <c r="N13" s="142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28" t="s">
        <v>6</v>
      </c>
      <c r="B15" s="1427" t="s">
        <v>7</v>
      </c>
      <c r="C15" s="1427" t="s">
        <v>8</v>
      </c>
      <c r="D15" s="1427" t="s">
        <v>10</v>
      </c>
      <c r="E15" s="1429" t="s">
        <v>11</v>
      </c>
      <c r="F15" s="97" t="s">
        <v>12</v>
      </c>
      <c r="G15" s="1430" t="s">
        <v>13</v>
      </c>
      <c r="H15" s="1427" t="s">
        <v>14</v>
      </c>
      <c r="I15" s="1427" t="s">
        <v>15</v>
      </c>
      <c r="J15" s="1427" t="s">
        <v>16</v>
      </c>
      <c r="K15" s="1427" t="s">
        <v>17</v>
      </c>
      <c r="L15" s="1427" t="s">
        <v>18</v>
      </c>
      <c r="M15" s="1427" t="s">
        <v>19</v>
      </c>
      <c r="N15" s="1431" t="s">
        <v>20</v>
      </c>
    </row>
    <row r="16" spans="1:14" x14ac:dyDescent="0.25">
      <c r="A16" s="1428"/>
      <c r="B16" s="1427"/>
      <c r="C16" s="1427"/>
      <c r="D16" s="1427"/>
      <c r="E16" s="1429"/>
      <c r="F16" s="98" t="s">
        <v>21</v>
      </c>
      <c r="G16" s="1430"/>
      <c r="H16" s="1427"/>
      <c r="I16" s="1427"/>
      <c r="J16" s="1427"/>
      <c r="K16" s="1427"/>
      <c r="L16" s="1427"/>
      <c r="M16" s="1427"/>
      <c r="N16" s="1431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432" t="s">
        <v>194</v>
      </c>
      <c r="C29" s="1432"/>
      <c r="D29" s="1432"/>
      <c r="E29" s="1432"/>
      <c r="F29" s="1433">
        <v>147000</v>
      </c>
      <c r="G29" s="1434">
        <v>0</v>
      </c>
      <c r="H29" s="1433">
        <v>147000</v>
      </c>
      <c r="I29" s="1434">
        <v>0</v>
      </c>
      <c r="J29" s="1434">
        <v>47.25</v>
      </c>
      <c r="K29" s="1434">
        <v>0</v>
      </c>
      <c r="L29" s="1434">
        <v>0</v>
      </c>
      <c r="M29" s="1434">
        <v>0</v>
      </c>
      <c r="N29" s="1433">
        <v>146952.75</v>
      </c>
    </row>
    <row r="30" spans="1:14" x14ac:dyDescent="0.25">
      <c r="A30" s="99"/>
      <c r="B30" s="1432"/>
      <c r="C30" s="1432"/>
      <c r="D30" s="1432"/>
      <c r="E30" s="1432"/>
      <c r="F30" s="1433"/>
      <c r="G30" s="1434"/>
      <c r="H30" s="1433"/>
      <c r="I30" s="1434"/>
      <c r="J30" s="1434"/>
      <c r="K30" s="1434"/>
      <c r="L30" s="1434"/>
      <c r="M30" s="1434"/>
      <c r="N30" s="1433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  <row r="44" spans="1:14" x14ac:dyDescent="0.25">
      <c r="A44" s="1394"/>
      <c r="B44" s="1394"/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</row>
    <row r="45" spans="1:14" x14ac:dyDescent="0.25">
      <c r="A45" s="1405"/>
      <c r="B45" s="1405"/>
      <c r="C45" s="1405"/>
      <c r="D45" s="1405"/>
      <c r="E45" s="1405"/>
      <c r="F45" s="1405"/>
      <c r="G45" s="1405"/>
      <c r="H45" s="1405"/>
      <c r="I45" s="1405"/>
      <c r="J45" s="1405"/>
      <c r="K45" s="1405"/>
      <c r="L45" s="1405"/>
      <c r="M45" s="1405"/>
      <c r="N45" s="1405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538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23" t="s">
        <v>194</v>
      </c>
      <c r="D19" s="1423"/>
      <c r="E19" s="1423"/>
      <c r="F19" s="1423"/>
      <c r="G19" s="1423"/>
      <c r="H19" s="1423"/>
      <c r="I19" s="1417">
        <f>SUM(I18:I18)</f>
        <v>80000</v>
      </c>
      <c r="J19" s="1419">
        <f>SUM(J18:J18)</f>
        <v>0</v>
      </c>
      <c r="K19" s="1417">
        <v>80000</v>
      </c>
      <c r="L19" s="1417">
        <v>2296</v>
      </c>
      <c r="M19" s="1417">
        <v>7400.87</v>
      </c>
      <c r="N19" s="1417">
        <v>2432</v>
      </c>
      <c r="O19" s="1417">
        <f>SUM(O18:O18)</f>
        <v>25</v>
      </c>
      <c r="P19" s="1417">
        <v>12153.87</v>
      </c>
      <c r="Q19" s="1416">
        <f>SUM(Q18:Q18)</f>
        <v>67846.13</v>
      </c>
    </row>
    <row r="20" spans="2:17" x14ac:dyDescent="0.25">
      <c r="C20" s="1423"/>
      <c r="D20" s="1423"/>
      <c r="E20" s="1423"/>
      <c r="F20" s="1423"/>
      <c r="G20" s="1423"/>
      <c r="H20" s="1423"/>
      <c r="I20" s="1417"/>
      <c r="J20" s="1419"/>
      <c r="K20" s="1417"/>
      <c r="L20" s="1417"/>
      <c r="M20" s="1417"/>
      <c r="N20" s="1417"/>
      <c r="O20" s="1417"/>
      <c r="P20" s="1417"/>
      <c r="Q20" s="1416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394" t="s">
        <v>196</v>
      </c>
      <c r="O30" s="1394"/>
      <c r="P30" s="1394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405" t="s">
        <v>198</v>
      </c>
      <c r="O33" s="1405"/>
      <c r="P33" s="1405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394"/>
      <c r="D38" s="1394"/>
      <c r="E38" s="1394"/>
      <c r="F38" s="1394"/>
      <c r="G38" s="1394"/>
      <c r="H38" s="1394"/>
      <c r="I38" s="1394"/>
      <c r="J38" s="1394"/>
      <c r="K38" s="1394"/>
      <c r="L38" s="1394"/>
      <c r="M38" s="1394"/>
      <c r="N38" s="1394"/>
      <c r="O38" s="1394"/>
      <c r="P38" s="1394"/>
    </row>
    <row r="41" spans="3:16" x14ac:dyDescent="0.25"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  <c r="O41" s="1405"/>
      <c r="P41" s="1405"/>
    </row>
    <row r="42" spans="3:16" x14ac:dyDescent="0.25"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  <c r="O42" s="1394"/>
      <c r="P42" s="1394"/>
    </row>
    <row r="43" spans="3:16" x14ac:dyDescent="0.25"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  <c r="O43" s="1405"/>
      <c r="P43" s="1405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4" t="s">
        <v>539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  <c r="P9" s="1394"/>
      <c r="Q9" s="1394"/>
    </row>
    <row r="10" spans="2:17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  <c r="P10" s="1393"/>
      <c r="Q10" s="1393"/>
    </row>
    <row r="12" spans="2:17" x14ac:dyDescent="0.25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10</v>
      </c>
      <c r="G12" s="1412" t="s">
        <v>11</v>
      </c>
      <c r="H12" s="1410" t="s">
        <v>11</v>
      </c>
      <c r="I12" s="51" t="s">
        <v>12</v>
      </c>
      <c r="J12" s="1411" t="s">
        <v>13</v>
      </c>
      <c r="K12" s="1410" t="s">
        <v>14</v>
      </c>
      <c r="L12" s="1410" t="s">
        <v>15</v>
      </c>
      <c r="M12" s="1410" t="s">
        <v>16</v>
      </c>
      <c r="N12" s="1410" t="s">
        <v>17</v>
      </c>
      <c r="O12" s="1410" t="s">
        <v>18</v>
      </c>
      <c r="P12" s="1410" t="s">
        <v>19</v>
      </c>
      <c r="Q12" s="1413" t="s">
        <v>20</v>
      </c>
    </row>
    <row r="13" spans="2:17" x14ac:dyDescent="0.25">
      <c r="B13" s="1409"/>
      <c r="C13" s="1410"/>
      <c r="D13" s="1410"/>
      <c r="E13" s="1410"/>
      <c r="F13" s="1410"/>
      <c r="G13" s="1412"/>
      <c r="H13" s="1410"/>
      <c r="I13" s="52" t="s">
        <v>21</v>
      </c>
      <c r="J13" s="1411"/>
      <c r="K13" s="1410"/>
      <c r="L13" s="1410"/>
      <c r="M13" s="1410"/>
      <c r="N13" s="1410"/>
      <c r="O13" s="1410"/>
      <c r="P13" s="1410"/>
      <c r="Q13" s="1413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400" t="s">
        <v>24</v>
      </c>
      <c r="F15" s="1400"/>
      <c r="G15" s="1400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396" t="s">
        <v>30</v>
      </c>
      <c r="F16" s="1396" t="s">
        <v>31</v>
      </c>
      <c r="G16" s="1396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396" t="s">
        <v>36</v>
      </c>
      <c r="F17" s="1396" t="s">
        <v>37</v>
      </c>
      <c r="G17" s="1396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396" t="s">
        <v>40</v>
      </c>
      <c r="F19" s="1396" t="s">
        <v>41</v>
      </c>
      <c r="G19" s="1396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396" t="s">
        <v>44</v>
      </c>
      <c r="F20" s="1396" t="s">
        <v>45</v>
      </c>
      <c r="G20" s="1396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396" t="s">
        <v>49</v>
      </c>
      <c r="F21" s="1396" t="s">
        <v>50</v>
      </c>
      <c r="G21" s="1396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396" t="s">
        <v>53</v>
      </c>
      <c r="F22" s="1396" t="s">
        <v>54</v>
      </c>
      <c r="G22" s="1396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396" t="s">
        <v>427</v>
      </c>
      <c r="F23" s="1396" t="s">
        <v>57</v>
      </c>
      <c r="G23" s="1396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396" t="s">
        <v>53</v>
      </c>
      <c r="F24" s="1396" t="s">
        <v>60</v>
      </c>
      <c r="G24" s="1396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396" t="s">
        <v>514</v>
      </c>
      <c r="F25" s="1396" t="s">
        <v>64</v>
      </c>
      <c r="G25" s="1396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396" t="s">
        <v>67</v>
      </c>
      <c r="F26" s="1396" t="s">
        <v>68</v>
      </c>
      <c r="G26" s="1396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396" t="s">
        <v>71</v>
      </c>
      <c r="F27" s="1396" t="s">
        <v>72</v>
      </c>
      <c r="G27" s="1396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396" t="s">
        <v>515</v>
      </c>
      <c r="F28" s="1396" t="s">
        <v>79</v>
      </c>
      <c r="G28" s="1396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396" t="s">
        <v>78</v>
      </c>
      <c r="F29" s="1396" t="s">
        <v>79</v>
      </c>
      <c r="G29" s="1396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396" t="s">
        <v>82</v>
      </c>
      <c r="F30" s="1396" t="s">
        <v>83</v>
      </c>
      <c r="G30" s="1396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396" t="s">
        <v>85</v>
      </c>
      <c r="F31" s="1396" t="s">
        <v>86</v>
      </c>
      <c r="G31" s="1396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396" t="s">
        <v>89</v>
      </c>
      <c r="F32" s="1396" t="s">
        <v>90</v>
      </c>
      <c r="G32" s="1396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396" t="s">
        <v>92</v>
      </c>
      <c r="F33" s="1396" t="s">
        <v>93</v>
      </c>
      <c r="G33" s="1396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396" t="s">
        <v>71</v>
      </c>
      <c r="F34" s="1396" t="s">
        <v>95</v>
      </c>
      <c r="G34" s="1396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396" t="s">
        <v>97</v>
      </c>
      <c r="F35" s="1396" t="s">
        <v>98</v>
      </c>
      <c r="G35" s="1396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396" t="s">
        <v>92</v>
      </c>
      <c r="F36" s="1396" t="s">
        <v>100</v>
      </c>
      <c r="G36" s="1396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396" t="s">
        <v>102</v>
      </c>
      <c r="F37" s="1396" t="s">
        <v>103</v>
      </c>
      <c r="G37" s="1396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396" t="s">
        <v>105</v>
      </c>
      <c r="F38" s="1396" t="s">
        <v>106</v>
      </c>
      <c r="G38" s="1396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396" t="s">
        <v>105</v>
      </c>
      <c r="F39" s="1396" t="s">
        <v>108</v>
      </c>
      <c r="G39" s="1396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396" t="s">
        <v>515</v>
      </c>
      <c r="F40" s="1396" t="s">
        <v>115</v>
      </c>
      <c r="G40" s="1396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396" t="s">
        <v>489</v>
      </c>
      <c r="F41" s="1396" t="s">
        <v>118</v>
      </c>
      <c r="G41" s="1396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396" t="s">
        <v>120</v>
      </c>
      <c r="F42" s="1396" t="s">
        <v>121</v>
      </c>
      <c r="G42" s="1396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396" t="s">
        <v>49</v>
      </c>
      <c r="F43" s="1396" t="s">
        <v>123</v>
      </c>
      <c r="G43" s="1396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396" t="s">
        <v>125</v>
      </c>
      <c r="F44" s="1396" t="s">
        <v>126</v>
      </c>
      <c r="G44" s="1396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396" t="s">
        <v>105</v>
      </c>
      <c r="F45" s="1396" t="s">
        <v>128</v>
      </c>
      <c r="G45" s="1396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396" t="s">
        <v>102</v>
      </c>
      <c r="F46" s="1396" t="s">
        <v>130</v>
      </c>
      <c r="G46" s="1396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396" t="s">
        <v>132</v>
      </c>
      <c r="F47" s="1396" t="s">
        <v>133</v>
      </c>
      <c r="G47" s="1396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396" t="s">
        <v>489</v>
      </c>
      <c r="F48" s="1396" t="s">
        <v>118</v>
      </c>
      <c r="G48" s="1396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396" t="s">
        <v>85</v>
      </c>
      <c r="F49" s="1396" t="s">
        <v>137</v>
      </c>
      <c r="G49" s="1396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396" t="s">
        <v>516</v>
      </c>
      <c r="F50" s="1396" t="s">
        <v>140</v>
      </c>
      <c r="G50" s="1396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396" t="s">
        <v>148</v>
      </c>
      <c r="F51" s="1396" t="s">
        <v>149</v>
      </c>
      <c r="G51" s="1396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396" t="s">
        <v>151</v>
      </c>
      <c r="F52" s="1396" t="s">
        <v>152</v>
      </c>
      <c r="G52" s="1396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396" t="s">
        <v>157</v>
      </c>
      <c r="F53" s="1396" t="s">
        <v>158</v>
      </c>
      <c r="G53" s="1396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396" t="s">
        <v>160</v>
      </c>
      <c r="F55" s="1396" t="s">
        <v>161</v>
      </c>
      <c r="G55" s="1396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396" t="s">
        <v>163</v>
      </c>
      <c r="F56" s="1396" t="s">
        <v>164</v>
      </c>
      <c r="G56" s="1396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396" t="s">
        <v>92</v>
      </c>
      <c r="F59" s="1396" t="s">
        <v>168</v>
      </c>
      <c r="G59" s="1396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396" t="s">
        <v>248</v>
      </c>
      <c r="F60" s="1396" t="s">
        <v>170</v>
      </c>
      <c r="G60" s="1396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396" t="s">
        <v>40</v>
      </c>
      <c r="F64" s="1396" t="s">
        <v>172</v>
      </c>
      <c r="G64" s="1396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396" t="s">
        <v>518</v>
      </c>
      <c r="F69" s="1396"/>
      <c r="G69" s="1396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396" t="s">
        <v>30</v>
      </c>
      <c r="F70" s="1396" t="s">
        <v>31</v>
      </c>
      <c r="G70" s="1396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396" t="s">
        <v>30</v>
      </c>
      <c r="F71" s="1396" t="s">
        <v>31</v>
      </c>
      <c r="G71" s="1396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396" t="s">
        <v>30</v>
      </c>
      <c r="F72" s="1396" t="s">
        <v>31</v>
      </c>
      <c r="G72" s="1396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396" t="s">
        <v>178</v>
      </c>
      <c r="F78" s="1396" t="s">
        <v>179</v>
      </c>
      <c r="G78" s="1396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414" t="s">
        <v>92</v>
      </c>
      <c r="F79" s="1414" t="s">
        <v>193</v>
      </c>
      <c r="G79" s="1414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396" t="s">
        <v>44</v>
      </c>
      <c r="F100" s="1396" t="s">
        <v>45</v>
      </c>
      <c r="G100" s="1396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415" t="s">
        <v>288</v>
      </c>
      <c r="D117" s="1415"/>
      <c r="E117" s="1415"/>
      <c r="F117" s="1415"/>
      <c r="G117" s="1415"/>
      <c r="H117" s="1415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394"/>
      <c r="D126" s="1394"/>
      <c r="E126" s="1394"/>
      <c r="F126" s="1394"/>
      <c r="G126" s="1394"/>
      <c r="H126" s="1394"/>
      <c r="I126" s="1394"/>
      <c r="J126" s="1394"/>
      <c r="K126" s="1394"/>
      <c r="L126" s="1394"/>
      <c r="M126" s="1394"/>
      <c r="N126" s="1394"/>
      <c r="O126" s="1394"/>
      <c r="P126" s="1394"/>
    </row>
    <row r="129" spans="3:16" x14ac:dyDescent="0.25">
      <c r="C129" s="1405"/>
      <c r="D129" s="1405"/>
      <c r="E129" s="1405"/>
      <c r="F129" s="1405"/>
      <c r="G129" s="1405"/>
      <c r="H129" s="1405"/>
      <c r="I129" s="1405"/>
      <c r="J129" s="1405"/>
      <c r="K129" s="1405"/>
      <c r="L129" s="1405"/>
      <c r="M129" s="1405"/>
      <c r="N129" s="1405"/>
      <c r="O129" s="1405"/>
      <c r="P129" s="1405"/>
    </row>
    <row r="130" spans="3:16" x14ac:dyDescent="0.25">
      <c r="C130" s="1394"/>
      <c r="D130" s="1394"/>
      <c r="E130" s="1394"/>
      <c r="F130" s="1394"/>
      <c r="G130" s="1394"/>
      <c r="H130" s="1394"/>
      <c r="I130" s="1394"/>
      <c r="J130" s="1394"/>
      <c r="K130" s="1394"/>
      <c r="L130" s="1394"/>
      <c r="M130" s="1394"/>
      <c r="N130" s="1394"/>
      <c r="O130" s="1394"/>
      <c r="P130" s="1394"/>
    </row>
    <row r="131" spans="3:16" x14ac:dyDescent="0.25">
      <c r="C131" s="1405"/>
      <c r="D131" s="1405"/>
      <c r="E131" s="1405"/>
      <c r="F131" s="1405"/>
      <c r="G131" s="1405"/>
      <c r="H131" s="1405"/>
      <c r="I131" s="1405"/>
      <c r="J131" s="1405"/>
      <c r="K131" s="1405"/>
      <c r="L131" s="1405"/>
      <c r="M131" s="1405"/>
      <c r="N131" s="1405"/>
      <c r="O131" s="1405"/>
      <c r="P131" s="1405"/>
    </row>
  </sheetData>
  <sheetProtection selectLockedCells="1" selectUnlockedCells="1"/>
  <mergeCells count="75">
    <mergeCell ref="C117:H117"/>
    <mergeCell ref="C126:P126"/>
    <mergeCell ref="C129:P129"/>
    <mergeCell ref="C130:P130"/>
    <mergeCell ref="C131:P131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15:G15"/>
    <mergeCell ref="E16:G16"/>
    <mergeCell ref="G12:G13"/>
    <mergeCell ref="H12:H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556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432" t="s">
        <v>194</v>
      </c>
      <c r="C28" s="1432"/>
      <c r="D28" s="1432"/>
      <c r="E28" s="1432"/>
      <c r="F28" s="1433">
        <v>171000</v>
      </c>
      <c r="G28" s="1434">
        <v>0</v>
      </c>
      <c r="H28" s="1433">
        <v>171000</v>
      </c>
      <c r="I28" s="1434">
        <v>0</v>
      </c>
      <c r="J28" s="1434">
        <v>94.5</v>
      </c>
      <c r="K28" s="1434">
        <v>0</v>
      </c>
      <c r="L28" s="1434">
        <v>0</v>
      </c>
      <c r="M28" s="1434">
        <v>94.5</v>
      </c>
      <c r="N28" s="1433">
        <v>170905.5</v>
      </c>
    </row>
    <row r="29" spans="1:14" x14ac:dyDescent="0.25">
      <c r="A29" s="110"/>
      <c r="B29" s="1432"/>
      <c r="C29" s="1432"/>
      <c r="D29" s="1432"/>
      <c r="E29" s="1432"/>
      <c r="F29" s="1433"/>
      <c r="G29" s="1434"/>
      <c r="H29" s="1433"/>
      <c r="I29" s="1434"/>
      <c r="J29" s="1434"/>
      <c r="K29" s="1434"/>
      <c r="L29" s="1434"/>
      <c r="M29" s="1434"/>
      <c r="N29" s="1433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405"/>
      <c r="B42" s="1405"/>
      <c r="C42" s="1405"/>
      <c r="D42" s="1405"/>
      <c r="E42" s="1405"/>
      <c r="F42" s="1405"/>
      <c r="G42" s="1405"/>
      <c r="H42" s="1405"/>
      <c r="I42" s="1405"/>
      <c r="J42" s="1405"/>
      <c r="K42" s="1405"/>
      <c r="L42" s="1405"/>
      <c r="M42" s="1405"/>
      <c r="N42" s="1405"/>
    </row>
    <row r="43" spans="1:14" x14ac:dyDescent="0.25">
      <c r="A43" s="1394"/>
      <c r="B43" s="1394"/>
      <c r="C43" s="1394"/>
      <c r="D43" s="1394"/>
      <c r="E43" s="1394"/>
      <c r="F43" s="1394"/>
      <c r="G43" s="1394"/>
      <c r="H43" s="1394"/>
      <c r="I43" s="1394"/>
      <c r="J43" s="1394"/>
      <c r="K43" s="1394"/>
      <c r="L43" s="1394"/>
      <c r="M43" s="1394"/>
      <c r="N43" s="1394"/>
    </row>
    <row r="44" spans="1:14" x14ac:dyDescent="0.25">
      <c r="A44" s="1405"/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561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397" t="s">
        <v>6</v>
      </c>
      <c r="C14" s="1398" t="s">
        <v>7</v>
      </c>
      <c r="D14" s="1398" t="s">
        <v>8</v>
      </c>
      <c r="E14" s="1398" t="s">
        <v>10</v>
      </c>
      <c r="F14" s="1402" t="s">
        <v>11</v>
      </c>
      <c r="G14" s="1398" t="s">
        <v>208</v>
      </c>
      <c r="H14" s="1398" t="s">
        <v>209</v>
      </c>
      <c r="I14" s="3" t="s">
        <v>12</v>
      </c>
      <c r="J14" s="1401" t="s">
        <v>13</v>
      </c>
      <c r="K14" s="1398" t="s">
        <v>14</v>
      </c>
      <c r="L14" s="1398" t="s">
        <v>15</v>
      </c>
      <c r="M14" s="1398" t="s">
        <v>16</v>
      </c>
      <c r="N14" s="1398" t="s">
        <v>17</v>
      </c>
      <c r="O14" s="1398" t="s">
        <v>18</v>
      </c>
      <c r="P14" s="1398" t="s">
        <v>19</v>
      </c>
      <c r="Q14" s="1399" t="s">
        <v>20</v>
      </c>
    </row>
    <row r="15" spans="2:17" x14ac:dyDescent="0.25">
      <c r="B15" s="1397"/>
      <c r="C15" s="1398"/>
      <c r="D15" s="1398"/>
      <c r="E15" s="1398"/>
      <c r="F15" s="1402"/>
      <c r="G15" s="1398"/>
      <c r="H15" s="1398"/>
      <c r="I15" s="4" t="s">
        <v>21</v>
      </c>
      <c r="J15" s="1401"/>
      <c r="K15" s="1398"/>
      <c r="L15" s="1398"/>
      <c r="M15" s="1398"/>
      <c r="N15" s="1398"/>
      <c r="O15" s="1398"/>
      <c r="P15" s="1398"/>
      <c r="Q15" s="1399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435" t="s">
        <v>194</v>
      </c>
      <c r="D29" s="1435"/>
      <c r="E29" s="1435"/>
      <c r="F29" s="1435"/>
      <c r="G29" s="1435"/>
      <c r="H29" s="1435"/>
      <c r="I29" s="1417">
        <v>705000</v>
      </c>
      <c r="J29" s="1419">
        <f>SUM(J17:J28)</f>
        <v>0</v>
      </c>
      <c r="K29" s="1417">
        <v>705000</v>
      </c>
      <c r="L29" s="1417">
        <v>18511.5</v>
      </c>
      <c r="M29" s="1417">
        <v>38042.74</v>
      </c>
      <c r="N29" s="1417">
        <v>19608</v>
      </c>
      <c r="O29" s="1417">
        <v>1520</v>
      </c>
      <c r="P29" s="1417">
        <v>78689.240000000005</v>
      </c>
      <c r="Q29" s="1416">
        <v>566317.76</v>
      </c>
    </row>
    <row r="30" spans="2:17" x14ac:dyDescent="0.25">
      <c r="C30" s="1435"/>
      <c r="D30" s="1435"/>
      <c r="E30" s="1435"/>
      <c r="F30" s="1435"/>
      <c r="G30" s="1435"/>
      <c r="H30" s="1435"/>
      <c r="I30" s="1417"/>
      <c r="J30" s="1419"/>
      <c r="K30" s="1417"/>
      <c r="L30" s="1417"/>
      <c r="M30" s="1417"/>
      <c r="N30" s="1417"/>
      <c r="O30" s="1417"/>
      <c r="P30" s="1417"/>
      <c r="Q30" s="1416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394"/>
      <c r="D41" s="1394"/>
      <c r="E41" s="1394"/>
      <c r="F41" s="1394"/>
      <c r="G41" s="1394"/>
      <c r="H41" s="1394"/>
      <c r="I41" s="1394"/>
      <c r="J41" s="1394"/>
      <c r="K41" s="1394"/>
      <c r="L41" s="1394"/>
      <c r="M41" s="1394"/>
      <c r="N41" s="1394"/>
      <c r="O41" s="1394"/>
      <c r="P41" s="1394"/>
    </row>
    <row r="44" spans="3:16" x14ac:dyDescent="0.25"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  <c r="P44" s="1405"/>
    </row>
    <row r="45" spans="3:16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6" spans="3:16" x14ac:dyDescent="0.25"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  <c r="O46" s="1405"/>
      <c r="P46" s="1405"/>
    </row>
  </sheetData>
  <sheetProtection selectLockedCells="1" selectUnlockedCells="1"/>
  <mergeCells count="34">
    <mergeCell ref="C45:P45"/>
    <mergeCell ref="C46:P46"/>
    <mergeCell ref="N29:N30"/>
    <mergeCell ref="O29:O30"/>
    <mergeCell ref="P29:P30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575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397" t="s">
        <v>6</v>
      </c>
      <c r="C14" s="1398" t="s">
        <v>7</v>
      </c>
      <c r="D14" s="1398" t="s">
        <v>8</v>
      </c>
      <c r="E14" s="1398" t="s">
        <v>10</v>
      </c>
      <c r="F14" s="1402" t="s">
        <v>11</v>
      </c>
      <c r="G14" s="1398" t="s">
        <v>208</v>
      </c>
      <c r="H14" s="1398" t="s">
        <v>209</v>
      </c>
      <c r="I14" s="3" t="s">
        <v>12</v>
      </c>
      <c r="J14" s="1401" t="s">
        <v>13</v>
      </c>
      <c r="K14" s="1398" t="s">
        <v>14</v>
      </c>
      <c r="L14" s="1398" t="s">
        <v>15</v>
      </c>
      <c r="M14" s="1398" t="s">
        <v>16</v>
      </c>
      <c r="N14" s="1398" t="s">
        <v>17</v>
      </c>
      <c r="O14" s="1398" t="s">
        <v>18</v>
      </c>
      <c r="P14" s="1398" t="s">
        <v>19</v>
      </c>
      <c r="Q14" s="1399" t="s">
        <v>20</v>
      </c>
    </row>
    <row r="15" spans="2:17" x14ac:dyDescent="0.25">
      <c r="B15" s="1397"/>
      <c r="C15" s="1398"/>
      <c r="D15" s="1398"/>
      <c r="E15" s="1398"/>
      <c r="F15" s="1402"/>
      <c r="G15" s="1398"/>
      <c r="H15" s="1398"/>
      <c r="I15" s="4" t="s">
        <v>21</v>
      </c>
      <c r="J15" s="1401"/>
      <c r="K15" s="1398"/>
      <c r="L15" s="1398"/>
      <c r="M15" s="1398"/>
      <c r="N15" s="1398"/>
      <c r="O15" s="1398"/>
      <c r="P15" s="1398"/>
      <c r="Q15" s="1399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435" t="s">
        <v>194</v>
      </c>
      <c r="D27" s="1435"/>
      <c r="E27" s="1435"/>
      <c r="F27" s="1435"/>
      <c r="G27" s="1435"/>
      <c r="H27" s="1435"/>
      <c r="I27" s="1417" t="s">
        <v>579</v>
      </c>
      <c r="J27" s="1419">
        <f>SUM(J17:J26)</f>
        <v>0</v>
      </c>
      <c r="K27" s="1417" t="s">
        <v>579</v>
      </c>
      <c r="L27" s="1417">
        <v>17507</v>
      </c>
      <c r="M27" s="1417">
        <v>42086.77</v>
      </c>
      <c r="N27" s="1417">
        <v>18544</v>
      </c>
      <c r="O27" s="1417">
        <v>1470</v>
      </c>
      <c r="P27" s="1417">
        <v>79607.77</v>
      </c>
      <c r="Q27" s="1416">
        <v>530392.23</v>
      </c>
    </row>
    <row r="28" spans="2:17" x14ac:dyDescent="0.25">
      <c r="C28" s="1435"/>
      <c r="D28" s="1435"/>
      <c r="E28" s="1435"/>
      <c r="F28" s="1435"/>
      <c r="G28" s="1435"/>
      <c r="H28" s="1435"/>
      <c r="I28" s="1417"/>
      <c r="J28" s="1419"/>
      <c r="K28" s="1417"/>
      <c r="L28" s="1417"/>
      <c r="M28" s="1417"/>
      <c r="N28" s="1417"/>
      <c r="O28" s="1417"/>
      <c r="P28" s="1417"/>
      <c r="Q28" s="1416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394"/>
      <c r="D39" s="1394"/>
      <c r="E39" s="1394"/>
      <c r="F39" s="1394"/>
      <c r="G39" s="1394"/>
      <c r="H39" s="1394"/>
      <c r="I39" s="1394"/>
      <c r="J39" s="1394"/>
      <c r="K39" s="1394"/>
      <c r="L39" s="1394"/>
      <c r="M39" s="1394"/>
      <c r="N39" s="1394"/>
      <c r="O39" s="1394"/>
      <c r="P39" s="1394"/>
    </row>
    <row r="42" spans="3:16" x14ac:dyDescent="0.25">
      <c r="C42" s="1405"/>
      <c r="D42" s="1405"/>
      <c r="E42" s="1405"/>
      <c r="F42" s="1405"/>
      <c r="G42" s="1405"/>
      <c r="H42" s="1405"/>
      <c r="I42" s="1405"/>
      <c r="J42" s="1405"/>
      <c r="K42" s="1405"/>
      <c r="L42" s="1405"/>
      <c r="M42" s="1405"/>
      <c r="N42" s="1405"/>
      <c r="O42" s="1405"/>
      <c r="P42" s="1405"/>
    </row>
    <row r="43" spans="3:16" x14ac:dyDescent="0.25">
      <c r="C43" s="1394"/>
      <c r="D43" s="1394"/>
      <c r="E43" s="1394"/>
      <c r="F43" s="1394"/>
      <c r="G43" s="1394"/>
      <c r="H43" s="1394"/>
      <c r="I43" s="1394"/>
      <c r="J43" s="1394"/>
      <c r="K43" s="1394"/>
      <c r="L43" s="1394"/>
      <c r="M43" s="1394"/>
      <c r="N43" s="1394"/>
      <c r="O43" s="1394"/>
      <c r="P43" s="1394"/>
    </row>
    <row r="44" spans="3:16" x14ac:dyDescent="0.25"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  <c r="P44" s="1405"/>
    </row>
  </sheetData>
  <sheetProtection selectLockedCells="1" selectUnlockedCells="1"/>
  <mergeCells count="34">
    <mergeCell ref="C43:P43"/>
    <mergeCell ref="C44:P44"/>
    <mergeCell ref="N27:N28"/>
    <mergeCell ref="O27:O28"/>
    <mergeCell ref="P27:P28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4" t="s">
        <v>580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  <c r="P9" s="1394"/>
      <c r="Q9" s="1394"/>
    </row>
    <row r="10" spans="2:17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  <c r="P10" s="1393"/>
      <c r="Q10" s="1393"/>
    </row>
    <row r="12" spans="2:17" x14ac:dyDescent="0.25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10</v>
      </c>
      <c r="G12" s="1412" t="s">
        <v>11</v>
      </c>
      <c r="H12" s="1410" t="s">
        <v>11</v>
      </c>
      <c r="I12" s="51" t="s">
        <v>12</v>
      </c>
      <c r="J12" s="1411" t="s">
        <v>13</v>
      </c>
      <c r="K12" s="1410" t="s">
        <v>14</v>
      </c>
      <c r="L12" s="1410" t="s">
        <v>15</v>
      </c>
      <c r="M12" s="1410" t="s">
        <v>16</v>
      </c>
      <c r="N12" s="1410" t="s">
        <v>17</v>
      </c>
      <c r="O12" s="1410" t="s">
        <v>18</v>
      </c>
      <c r="P12" s="1410" t="s">
        <v>19</v>
      </c>
      <c r="Q12" s="1413" t="s">
        <v>20</v>
      </c>
    </row>
    <row r="13" spans="2:17" x14ac:dyDescent="0.25">
      <c r="B13" s="1409"/>
      <c r="C13" s="1410"/>
      <c r="D13" s="1410"/>
      <c r="E13" s="1410"/>
      <c r="F13" s="1410"/>
      <c r="G13" s="1412"/>
      <c r="H13" s="1410"/>
      <c r="I13" s="52" t="s">
        <v>21</v>
      </c>
      <c r="J13" s="1411"/>
      <c r="K13" s="1410"/>
      <c r="L13" s="1410"/>
      <c r="M13" s="1410"/>
      <c r="N13" s="1410"/>
      <c r="O13" s="1410"/>
      <c r="P13" s="1410"/>
      <c r="Q13" s="1413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400" t="s">
        <v>24</v>
      </c>
      <c r="F15" s="1400"/>
      <c r="G15" s="1400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396" t="s">
        <v>36</v>
      </c>
      <c r="F16" s="1396" t="s">
        <v>37</v>
      </c>
      <c r="G16" s="1396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396" t="s">
        <v>40</v>
      </c>
      <c r="F18" s="1396" t="s">
        <v>41</v>
      </c>
      <c r="G18" s="1396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396" t="s">
        <v>44</v>
      </c>
      <c r="F19" s="1396" t="s">
        <v>45</v>
      </c>
      <c r="G19" s="1396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396" t="s">
        <v>49</v>
      </c>
      <c r="F20" s="1396" t="s">
        <v>50</v>
      </c>
      <c r="G20" s="1396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396" t="s">
        <v>53</v>
      </c>
      <c r="F21" s="1396" t="s">
        <v>54</v>
      </c>
      <c r="G21" s="1396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396" t="s">
        <v>427</v>
      </c>
      <c r="F22" s="1396" t="s">
        <v>57</v>
      </c>
      <c r="G22" s="1396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396" t="s">
        <v>53</v>
      </c>
      <c r="F23" s="1396" t="s">
        <v>60</v>
      </c>
      <c r="G23" s="1396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396" t="s">
        <v>514</v>
      </c>
      <c r="F24" s="1396" t="s">
        <v>64</v>
      </c>
      <c r="G24" s="1396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396" t="s">
        <v>67</v>
      </c>
      <c r="F25" s="1396" t="s">
        <v>68</v>
      </c>
      <c r="G25" s="1396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396" t="s">
        <v>71</v>
      </c>
      <c r="F26" s="1396" t="s">
        <v>72</v>
      </c>
      <c r="G26" s="1396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396" t="s">
        <v>515</v>
      </c>
      <c r="F27" s="1396" t="s">
        <v>79</v>
      </c>
      <c r="G27" s="1396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396" t="s">
        <v>78</v>
      </c>
      <c r="F28" s="1396" t="s">
        <v>79</v>
      </c>
      <c r="G28" s="1396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396" t="s">
        <v>82</v>
      </c>
      <c r="F29" s="1396" t="s">
        <v>83</v>
      </c>
      <c r="G29" s="1396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396" t="s">
        <v>85</v>
      </c>
      <c r="F30" s="1396" t="s">
        <v>86</v>
      </c>
      <c r="G30" s="1396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396" t="s">
        <v>89</v>
      </c>
      <c r="F31" s="1396" t="s">
        <v>90</v>
      </c>
      <c r="G31" s="1396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396" t="s">
        <v>92</v>
      </c>
      <c r="F32" s="1396" t="s">
        <v>93</v>
      </c>
      <c r="G32" s="1396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396" t="s">
        <v>71</v>
      </c>
      <c r="F33" s="1396" t="s">
        <v>95</v>
      </c>
      <c r="G33" s="1396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396" t="s">
        <v>97</v>
      </c>
      <c r="F34" s="1396" t="s">
        <v>98</v>
      </c>
      <c r="G34" s="1396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396" t="s">
        <v>92</v>
      </c>
      <c r="F35" s="1396" t="s">
        <v>100</v>
      </c>
      <c r="G35" s="1396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396" t="s">
        <v>102</v>
      </c>
      <c r="F36" s="1396" t="s">
        <v>103</v>
      </c>
      <c r="G36" s="1396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396" t="s">
        <v>105</v>
      </c>
      <c r="F37" s="1396" t="s">
        <v>106</v>
      </c>
      <c r="G37" s="1396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396" t="s">
        <v>105</v>
      </c>
      <c r="F38" s="1396" t="s">
        <v>108</v>
      </c>
      <c r="G38" s="1396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396" t="s">
        <v>515</v>
      </c>
      <c r="F39" s="1396" t="s">
        <v>115</v>
      </c>
      <c r="G39" s="1396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396" t="s">
        <v>489</v>
      </c>
      <c r="F40" s="1396" t="s">
        <v>118</v>
      </c>
      <c r="G40" s="1396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396" t="s">
        <v>120</v>
      </c>
      <c r="F41" s="1396" t="s">
        <v>121</v>
      </c>
      <c r="G41" s="1396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396" t="s">
        <v>49</v>
      </c>
      <c r="F42" s="1396" t="s">
        <v>123</v>
      </c>
      <c r="G42" s="1396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396" t="s">
        <v>125</v>
      </c>
      <c r="F43" s="1396" t="s">
        <v>126</v>
      </c>
      <c r="G43" s="1396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396" t="s">
        <v>105</v>
      </c>
      <c r="F44" s="1396" t="s">
        <v>128</v>
      </c>
      <c r="G44" s="1396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396" t="s">
        <v>102</v>
      </c>
      <c r="F45" s="1396" t="s">
        <v>130</v>
      </c>
      <c r="G45" s="1396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396" t="s">
        <v>132</v>
      </c>
      <c r="F46" s="1396" t="s">
        <v>133</v>
      </c>
      <c r="G46" s="1396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396" t="s">
        <v>489</v>
      </c>
      <c r="F47" s="1396" t="s">
        <v>118</v>
      </c>
      <c r="G47" s="1396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396" t="s">
        <v>85</v>
      </c>
      <c r="F48" s="1396" t="s">
        <v>137</v>
      </c>
      <c r="G48" s="1396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396" t="s">
        <v>516</v>
      </c>
      <c r="F49" s="1396" t="s">
        <v>140</v>
      </c>
      <c r="G49" s="1396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396" t="s">
        <v>148</v>
      </c>
      <c r="F50" s="1396" t="s">
        <v>149</v>
      </c>
      <c r="G50" s="1396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396" t="s">
        <v>151</v>
      </c>
      <c r="F51" s="1396" t="s">
        <v>152</v>
      </c>
      <c r="G51" s="1396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396" t="s">
        <v>157</v>
      </c>
      <c r="F52" s="1396" t="s">
        <v>158</v>
      </c>
      <c r="G52" s="1396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396" t="s">
        <v>160</v>
      </c>
      <c r="F54" s="1396" t="s">
        <v>161</v>
      </c>
      <c r="G54" s="1396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396" t="s">
        <v>163</v>
      </c>
      <c r="F55" s="1396" t="s">
        <v>164</v>
      </c>
      <c r="G55" s="1396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396" t="s">
        <v>92</v>
      </c>
      <c r="F58" s="1396" t="s">
        <v>168</v>
      </c>
      <c r="G58" s="1396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396" t="s">
        <v>248</v>
      </c>
      <c r="F59" s="1396" t="s">
        <v>170</v>
      </c>
      <c r="G59" s="1396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396" t="s">
        <v>40</v>
      </c>
      <c r="F63" s="1396" t="s">
        <v>172</v>
      </c>
      <c r="G63" s="1396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396" t="s">
        <v>518</v>
      </c>
      <c r="F67" s="1396"/>
      <c r="G67" s="1396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396" t="s">
        <v>178</v>
      </c>
      <c r="F73" s="1396" t="s">
        <v>179</v>
      </c>
      <c r="G73" s="1396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414" t="s">
        <v>92</v>
      </c>
      <c r="F74" s="1414" t="s">
        <v>193</v>
      </c>
      <c r="G74" s="1414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396" t="s">
        <v>44</v>
      </c>
      <c r="F94" s="1396" t="s">
        <v>45</v>
      </c>
      <c r="G94" s="1396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415" t="s">
        <v>288</v>
      </c>
      <c r="D110" s="1415"/>
      <c r="E110" s="1415"/>
      <c r="F110" s="1415"/>
      <c r="G110" s="1415"/>
      <c r="H110" s="1415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394"/>
      <c r="D119" s="1394"/>
      <c r="E119" s="1394"/>
      <c r="F119" s="1394"/>
      <c r="G119" s="1394"/>
      <c r="H119" s="1394"/>
      <c r="I119" s="1394"/>
      <c r="J119" s="1394"/>
      <c r="K119" s="1394"/>
      <c r="L119" s="1394"/>
      <c r="M119" s="1394"/>
      <c r="N119" s="1394"/>
      <c r="O119" s="1394"/>
      <c r="P119" s="1394"/>
    </row>
    <row r="122" spans="3:16" x14ac:dyDescent="0.25">
      <c r="C122" s="1405"/>
      <c r="D122" s="1405"/>
      <c r="E122" s="1405"/>
      <c r="F122" s="1405"/>
      <c r="G122" s="1405"/>
      <c r="H122" s="1405"/>
      <c r="I122" s="1405"/>
      <c r="J122" s="1405"/>
      <c r="K122" s="1405"/>
      <c r="L122" s="1405"/>
      <c r="M122" s="1405"/>
      <c r="N122" s="1405"/>
      <c r="O122" s="1405"/>
      <c r="P122" s="1405"/>
    </row>
    <row r="123" spans="3:16" x14ac:dyDescent="0.25">
      <c r="C123" s="1394"/>
      <c r="D123" s="1394"/>
      <c r="E123" s="1394"/>
      <c r="F123" s="1394"/>
      <c r="G123" s="1394"/>
      <c r="H123" s="1394"/>
      <c r="I123" s="1394"/>
      <c r="J123" s="1394"/>
      <c r="K123" s="1394"/>
      <c r="L123" s="1394"/>
      <c r="M123" s="1394"/>
      <c r="N123" s="1394"/>
      <c r="O123" s="1394"/>
      <c r="P123" s="1394"/>
    </row>
    <row r="124" spans="3:16" x14ac:dyDescent="0.25">
      <c r="C124" s="1405"/>
      <c r="D124" s="1405"/>
      <c r="E124" s="1405"/>
      <c r="F124" s="1405"/>
      <c r="G124" s="1405"/>
      <c r="H124" s="1405"/>
      <c r="I124" s="1405"/>
      <c r="J124" s="1405"/>
      <c r="K124" s="1405"/>
      <c r="L124" s="1405"/>
      <c r="M124" s="1405"/>
      <c r="N124" s="1405"/>
      <c r="O124" s="1405"/>
      <c r="P124" s="1405"/>
    </row>
  </sheetData>
  <sheetProtection selectLockedCells="1" selectUnlockedCells="1"/>
  <mergeCells count="71">
    <mergeCell ref="C124:P124"/>
    <mergeCell ref="E74:G74"/>
    <mergeCell ref="E94:G94"/>
    <mergeCell ref="C110:H110"/>
    <mergeCell ref="C119:P119"/>
    <mergeCell ref="C122:P122"/>
    <mergeCell ref="C123:P123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581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432" t="s">
        <v>194</v>
      </c>
      <c r="C27" s="1432"/>
      <c r="D27" s="1432"/>
      <c r="E27" s="1432"/>
      <c r="F27" s="1433">
        <v>181500</v>
      </c>
      <c r="G27" s="1434">
        <v>0</v>
      </c>
      <c r="H27" s="1433">
        <v>181500</v>
      </c>
      <c r="I27" s="1434">
        <v>0</v>
      </c>
      <c r="J27" s="1437">
        <v>1641.75</v>
      </c>
      <c r="K27" s="1434">
        <v>0</v>
      </c>
      <c r="L27" s="1434">
        <v>0</v>
      </c>
      <c r="M27" s="1437">
        <v>1641.75</v>
      </c>
      <c r="N27" s="1433">
        <v>179858.25</v>
      </c>
    </row>
    <row r="28" spans="1:14" x14ac:dyDescent="0.25">
      <c r="A28" s="110"/>
      <c r="B28" s="1432"/>
      <c r="C28" s="1432"/>
      <c r="D28" s="1432"/>
      <c r="E28" s="1432"/>
      <c r="F28" s="1433"/>
      <c r="G28" s="1434"/>
      <c r="H28" s="1433"/>
      <c r="I28" s="1434"/>
      <c r="J28" s="1437"/>
      <c r="K28" s="1434"/>
      <c r="L28" s="1434"/>
      <c r="M28" s="1437"/>
      <c r="N28" s="1433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31"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4" t="s">
        <v>584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  <c r="P9" s="1394"/>
      <c r="Q9" s="1394"/>
    </row>
    <row r="10" spans="2:17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  <c r="P10" s="1393"/>
      <c r="Q10" s="1393"/>
    </row>
    <row r="11" spans="2:17" ht="15.75" thickBot="1" x14ac:dyDescent="0.3"/>
    <row r="12" spans="2:17" ht="15.75" thickBot="1" x14ac:dyDescent="0.3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10</v>
      </c>
      <c r="G12" s="1412" t="s">
        <v>11</v>
      </c>
      <c r="H12" s="1410" t="s">
        <v>11</v>
      </c>
      <c r="I12" s="51" t="s">
        <v>12</v>
      </c>
      <c r="J12" s="1411" t="s">
        <v>13</v>
      </c>
      <c r="K12" s="1410" t="s">
        <v>14</v>
      </c>
      <c r="L12" s="1410" t="s">
        <v>15</v>
      </c>
      <c r="M12" s="1410" t="s">
        <v>16</v>
      </c>
      <c r="N12" s="1410" t="s">
        <v>17</v>
      </c>
      <c r="O12" s="1410" t="s">
        <v>18</v>
      </c>
      <c r="P12" s="1410" t="s">
        <v>19</v>
      </c>
      <c r="Q12" s="1413" t="s">
        <v>20</v>
      </c>
    </row>
    <row r="13" spans="2:17" ht="15.75" thickBot="1" x14ac:dyDescent="0.3">
      <c r="B13" s="1409"/>
      <c r="C13" s="1410"/>
      <c r="D13" s="1410"/>
      <c r="E13" s="1410"/>
      <c r="F13" s="1410"/>
      <c r="G13" s="1412"/>
      <c r="H13" s="1410"/>
      <c r="I13" s="52" t="s">
        <v>21</v>
      </c>
      <c r="J13" s="1411"/>
      <c r="K13" s="1410"/>
      <c r="L13" s="1410"/>
      <c r="M13" s="1410"/>
      <c r="N13" s="1410"/>
      <c r="O13" s="1410"/>
      <c r="P13" s="1410"/>
      <c r="Q13" s="1413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400" t="s">
        <v>24</v>
      </c>
      <c r="F15" s="1400"/>
      <c r="G15" s="1400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396" t="s">
        <v>36</v>
      </c>
      <c r="F16" s="1396" t="s">
        <v>37</v>
      </c>
      <c r="G16" s="1396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396" t="s">
        <v>40</v>
      </c>
      <c r="F17" s="1396" t="s">
        <v>41</v>
      </c>
      <c r="G17" s="1396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396" t="s">
        <v>44</v>
      </c>
      <c r="F18" s="1396" t="s">
        <v>45</v>
      </c>
      <c r="G18" s="1396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396" t="s">
        <v>49</v>
      </c>
      <c r="F19" s="1396" t="s">
        <v>50</v>
      </c>
      <c r="G19" s="1396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396" t="s">
        <v>53</v>
      </c>
      <c r="F20" s="1396" t="s">
        <v>54</v>
      </c>
      <c r="G20" s="1396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396" t="s">
        <v>427</v>
      </c>
      <c r="F21" s="1396" t="s">
        <v>57</v>
      </c>
      <c r="G21" s="1396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396" t="s">
        <v>53</v>
      </c>
      <c r="F22" s="1396" t="s">
        <v>60</v>
      </c>
      <c r="G22" s="1396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396" t="s">
        <v>514</v>
      </c>
      <c r="F23" s="1396" t="s">
        <v>64</v>
      </c>
      <c r="G23" s="1396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396" t="s">
        <v>67</v>
      </c>
      <c r="F24" s="1396" t="s">
        <v>68</v>
      </c>
      <c r="G24" s="1396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396" t="s">
        <v>71</v>
      </c>
      <c r="F25" s="1396" t="s">
        <v>72</v>
      </c>
      <c r="G25" s="1396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396" t="s">
        <v>515</v>
      </c>
      <c r="F26" s="1396" t="s">
        <v>79</v>
      </c>
      <c r="G26" s="1396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396" t="s">
        <v>78</v>
      </c>
      <c r="F27" s="1396" t="s">
        <v>79</v>
      </c>
      <c r="G27" s="1396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396" t="s">
        <v>82</v>
      </c>
      <c r="F28" s="1396" t="s">
        <v>83</v>
      </c>
      <c r="G28" s="1396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396" t="s">
        <v>85</v>
      </c>
      <c r="F29" s="1396" t="s">
        <v>86</v>
      </c>
      <c r="G29" s="1396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396" t="s">
        <v>89</v>
      </c>
      <c r="F30" s="1396" t="s">
        <v>90</v>
      </c>
      <c r="G30" s="1396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396" t="s">
        <v>92</v>
      </c>
      <c r="F31" s="1396" t="s">
        <v>93</v>
      </c>
      <c r="G31" s="1396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396" t="s">
        <v>71</v>
      </c>
      <c r="F32" s="1396" t="s">
        <v>95</v>
      </c>
      <c r="G32" s="1396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396" t="s">
        <v>97</v>
      </c>
      <c r="F33" s="1396" t="s">
        <v>98</v>
      </c>
      <c r="G33" s="1396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396" t="s">
        <v>92</v>
      </c>
      <c r="F34" s="1396" t="s">
        <v>100</v>
      </c>
      <c r="G34" s="1396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396" t="s">
        <v>102</v>
      </c>
      <c r="F35" s="1396" t="s">
        <v>103</v>
      </c>
      <c r="G35" s="1396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396" t="s">
        <v>105</v>
      </c>
      <c r="F36" s="1396" t="s">
        <v>106</v>
      </c>
      <c r="G36" s="1396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396" t="s">
        <v>105</v>
      </c>
      <c r="F37" s="1396" t="s">
        <v>108</v>
      </c>
      <c r="G37" s="1396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396" t="s">
        <v>515</v>
      </c>
      <c r="F38" s="1396" t="s">
        <v>115</v>
      </c>
      <c r="G38" s="1396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396" t="s">
        <v>489</v>
      </c>
      <c r="F39" s="1396" t="s">
        <v>118</v>
      </c>
      <c r="G39" s="1396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396" t="s">
        <v>120</v>
      </c>
      <c r="F40" s="1396" t="s">
        <v>121</v>
      </c>
      <c r="G40" s="1396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396" t="s">
        <v>49</v>
      </c>
      <c r="F41" s="1396" t="s">
        <v>123</v>
      </c>
      <c r="G41" s="1396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396" t="s">
        <v>125</v>
      </c>
      <c r="F42" s="1396" t="s">
        <v>126</v>
      </c>
      <c r="G42" s="1396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396" t="s">
        <v>105</v>
      </c>
      <c r="F43" s="1396" t="s">
        <v>128</v>
      </c>
      <c r="G43" s="1396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396" t="s">
        <v>102</v>
      </c>
      <c r="F44" s="1396" t="s">
        <v>130</v>
      </c>
      <c r="G44" s="1396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396" t="s">
        <v>132</v>
      </c>
      <c r="F45" s="1396" t="s">
        <v>133</v>
      </c>
      <c r="G45" s="1396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396" t="s">
        <v>489</v>
      </c>
      <c r="F46" s="1396" t="s">
        <v>118</v>
      </c>
      <c r="G46" s="1396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396" t="s">
        <v>85</v>
      </c>
      <c r="F47" s="1396" t="s">
        <v>137</v>
      </c>
      <c r="G47" s="1396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396" t="s">
        <v>516</v>
      </c>
      <c r="F48" s="1396" t="s">
        <v>140</v>
      </c>
      <c r="G48" s="1396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396" t="s">
        <v>148</v>
      </c>
      <c r="F49" s="1396" t="s">
        <v>149</v>
      </c>
      <c r="G49" s="1396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396" t="s">
        <v>151</v>
      </c>
      <c r="F50" s="1396" t="s">
        <v>152</v>
      </c>
      <c r="G50" s="1396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396" t="s">
        <v>157</v>
      </c>
      <c r="F51" s="1396" t="s">
        <v>158</v>
      </c>
      <c r="G51" s="1396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396" t="s">
        <v>160</v>
      </c>
      <c r="F53" s="1396" t="s">
        <v>161</v>
      </c>
      <c r="G53" s="1396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396" t="s">
        <v>163</v>
      </c>
      <c r="F54" s="1396" t="s">
        <v>164</v>
      </c>
      <c r="G54" s="1396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396" t="s">
        <v>92</v>
      </c>
      <c r="F57" s="1396" t="s">
        <v>168</v>
      </c>
      <c r="G57" s="1396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396" t="s">
        <v>248</v>
      </c>
      <c r="F58" s="1396" t="s">
        <v>170</v>
      </c>
      <c r="G58" s="1396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396" t="s">
        <v>40</v>
      </c>
      <c r="F62" s="1396" t="s">
        <v>172</v>
      </c>
      <c r="G62" s="1396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396" t="s">
        <v>518</v>
      </c>
      <c r="F66" s="1396"/>
      <c r="G66" s="1396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396" t="s">
        <v>178</v>
      </c>
      <c r="F72" s="1396" t="s">
        <v>179</v>
      </c>
      <c r="G72" s="1396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414" t="s">
        <v>92</v>
      </c>
      <c r="F73" s="1414" t="s">
        <v>193</v>
      </c>
      <c r="G73" s="1414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396" t="s">
        <v>44</v>
      </c>
      <c r="F90" s="1396" t="s">
        <v>45</v>
      </c>
      <c r="G90" s="1396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415" t="s">
        <v>288</v>
      </c>
      <c r="D110" s="1415"/>
      <c r="E110" s="1415"/>
      <c r="F110" s="1415"/>
      <c r="G110" s="1415"/>
      <c r="H110" s="1415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394" t="s">
        <v>196</v>
      </c>
      <c r="E116" s="1394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405" t="s">
        <v>197</v>
      </c>
      <c r="E118" s="1405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394" t="s">
        <v>199</v>
      </c>
      <c r="E119" s="1394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405" t="s">
        <v>201</v>
      </c>
      <c r="E120" s="1405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394"/>
      <c r="D123" s="1394"/>
      <c r="E123" s="1394"/>
      <c r="F123" s="1394"/>
      <c r="G123" s="1394"/>
      <c r="H123" s="1394"/>
      <c r="I123" s="1394"/>
      <c r="J123" s="1394"/>
      <c r="K123" s="1394"/>
      <c r="L123" s="1394"/>
      <c r="M123" s="1394"/>
      <c r="N123" s="1394"/>
      <c r="O123" s="1394"/>
      <c r="P123" s="1394"/>
    </row>
    <row r="126" spans="3:16" x14ac:dyDescent="0.25">
      <c r="C126" s="1405"/>
      <c r="D126" s="1405"/>
      <c r="E126" s="1405"/>
      <c r="F126" s="1405"/>
      <c r="G126" s="1405"/>
      <c r="H126" s="1405"/>
      <c r="I126" s="1405"/>
      <c r="J126" s="1405"/>
      <c r="K126" s="1405"/>
      <c r="L126" s="1405"/>
      <c r="M126" s="1405"/>
      <c r="N126" s="1405"/>
      <c r="O126" s="1405"/>
      <c r="P126" s="1405"/>
    </row>
    <row r="127" spans="3:16" x14ac:dyDescent="0.25">
      <c r="C127" s="1394"/>
      <c r="D127" s="1394"/>
      <c r="E127" s="1394"/>
      <c r="F127" s="1394"/>
      <c r="G127" s="1394"/>
      <c r="H127" s="1394"/>
      <c r="I127" s="1394"/>
      <c r="J127" s="1394"/>
      <c r="K127" s="1394"/>
      <c r="L127" s="1394"/>
      <c r="M127" s="1394"/>
      <c r="N127" s="1394"/>
      <c r="O127" s="1394"/>
      <c r="P127" s="1394"/>
    </row>
    <row r="128" spans="3:16" x14ac:dyDescent="0.25">
      <c r="C128" s="1405"/>
      <c r="D128" s="1405"/>
      <c r="E128" s="1405"/>
      <c r="F128" s="1405"/>
      <c r="G128" s="1405"/>
      <c r="H128" s="1405"/>
      <c r="I128" s="1405"/>
      <c r="J128" s="1405"/>
      <c r="K128" s="1405"/>
      <c r="L128" s="1405"/>
      <c r="M128" s="1405"/>
      <c r="N128" s="1405"/>
      <c r="O128" s="1405"/>
      <c r="P128" s="1405"/>
    </row>
  </sheetData>
  <sheetProtection selectLockedCells="1" selectUnlockedCells="1"/>
  <mergeCells count="75">
    <mergeCell ref="C128:P128"/>
    <mergeCell ref="D116:E116"/>
    <mergeCell ref="D118:E118"/>
    <mergeCell ref="D119:E119"/>
    <mergeCell ref="D120:E120"/>
    <mergeCell ref="C127:P127"/>
    <mergeCell ref="E73:G73"/>
    <mergeCell ref="E90:G90"/>
    <mergeCell ref="C110:H110"/>
    <mergeCell ref="C123:P123"/>
    <mergeCell ref="C126:P126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592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397" t="s">
        <v>6</v>
      </c>
      <c r="C14" s="1398" t="s">
        <v>7</v>
      </c>
      <c r="D14" s="1398" t="s">
        <v>8</v>
      </c>
      <c r="E14" s="1398" t="s">
        <v>10</v>
      </c>
      <c r="F14" s="1402" t="s">
        <v>11</v>
      </c>
      <c r="G14" s="1398" t="s">
        <v>208</v>
      </c>
      <c r="H14" s="1398" t="s">
        <v>209</v>
      </c>
      <c r="I14" s="3" t="s">
        <v>12</v>
      </c>
      <c r="J14" s="1401" t="s">
        <v>13</v>
      </c>
      <c r="K14" s="1398" t="s">
        <v>14</v>
      </c>
      <c r="L14" s="1398" t="s">
        <v>15</v>
      </c>
      <c r="M14" s="1398" t="s">
        <v>16</v>
      </c>
      <c r="N14" s="1398" t="s">
        <v>17</v>
      </c>
      <c r="O14" s="1398" t="s">
        <v>18</v>
      </c>
      <c r="P14" s="1398" t="s">
        <v>19</v>
      </c>
      <c r="Q14" s="1399" t="s">
        <v>20</v>
      </c>
    </row>
    <row r="15" spans="2:17" ht="15.75" thickBot="1" x14ac:dyDescent="0.3">
      <c r="B15" s="1397"/>
      <c r="C15" s="1398"/>
      <c r="D15" s="1398"/>
      <c r="E15" s="1398"/>
      <c r="F15" s="1402"/>
      <c r="G15" s="1398"/>
      <c r="H15" s="1398"/>
      <c r="I15" s="4" t="s">
        <v>21</v>
      </c>
      <c r="J15" s="1401"/>
      <c r="K15" s="1398"/>
      <c r="L15" s="1398"/>
      <c r="M15" s="1398"/>
      <c r="N15" s="1398"/>
      <c r="O15" s="1398"/>
      <c r="P15" s="1398"/>
      <c r="Q15" s="1399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435" t="s">
        <v>194</v>
      </c>
      <c r="D36" s="1435"/>
      <c r="E36" s="1435"/>
      <c r="F36" s="1435"/>
      <c r="G36" s="1435"/>
      <c r="H36" s="1435"/>
      <c r="I36" s="1417">
        <v>1070000</v>
      </c>
      <c r="J36" s="1419">
        <f>SUM(J17:J35)</f>
        <v>0</v>
      </c>
      <c r="K36" s="1417">
        <v>1070000</v>
      </c>
      <c r="L36" s="1417">
        <v>30709</v>
      </c>
      <c r="M36" s="1417">
        <v>63242.07</v>
      </c>
      <c r="N36" s="1417">
        <v>32528</v>
      </c>
      <c r="O36" s="1417">
        <v>1695</v>
      </c>
      <c r="P36" s="1417">
        <v>128174.07</v>
      </c>
      <c r="Q36" s="1416">
        <v>941825.93</v>
      </c>
    </row>
    <row r="37" spans="2:17" ht="15.75" thickBot="1" x14ac:dyDescent="0.3">
      <c r="C37" s="1435"/>
      <c r="D37" s="1435"/>
      <c r="E37" s="1435"/>
      <c r="F37" s="1435"/>
      <c r="G37" s="1435"/>
      <c r="H37" s="1435"/>
      <c r="I37" s="1417"/>
      <c r="J37" s="1419"/>
      <c r="K37" s="1417"/>
      <c r="L37" s="1417"/>
      <c r="M37" s="1417"/>
      <c r="N37" s="1417"/>
      <c r="O37" s="1417"/>
      <c r="P37" s="1417"/>
      <c r="Q37" s="1416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394" t="s">
        <v>196</v>
      </c>
      <c r="E43" s="1394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405" t="s">
        <v>197</v>
      </c>
      <c r="E45" s="1405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394" t="s">
        <v>199</v>
      </c>
      <c r="E46" s="1394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405" t="s">
        <v>201</v>
      </c>
      <c r="E47" s="1405"/>
      <c r="F47" t="s">
        <v>254</v>
      </c>
      <c r="N47" s="25" t="s">
        <v>493</v>
      </c>
      <c r="O47" s="25"/>
      <c r="P47" s="25"/>
    </row>
    <row r="50" spans="3:16" x14ac:dyDescent="0.25">
      <c r="C50" s="1394"/>
      <c r="D50" s="1394"/>
      <c r="E50" s="1394"/>
      <c r="F50" s="1394"/>
      <c r="G50" s="1394"/>
      <c r="H50" s="1394"/>
      <c r="I50" s="1394"/>
      <c r="J50" s="1394"/>
      <c r="K50" s="1394"/>
      <c r="L50" s="1394"/>
      <c r="M50" s="1394"/>
      <c r="N50" s="1394"/>
      <c r="O50" s="1394"/>
      <c r="P50" s="1394"/>
    </row>
    <row r="53" spans="3:16" x14ac:dyDescent="0.25">
      <c r="C53" s="1405"/>
      <c r="D53" s="1405"/>
      <c r="E53" s="1405"/>
      <c r="F53" s="1405"/>
      <c r="G53" s="1405"/>
      <c r="H53" s="1405"/>
      <c r="I53" s="1405"/>
      <c r="J53" s="1405"/>
      <c r="K53" s="1405"/>
      <c r="L53" s="1405"/>
      <c r="M53" s="1405"/>
      <c r="N53" s="1405"/>
      <c r="O53" s="1405"/>
      <c r="P53" s="1405"/>
    </row>
    <row r="54" spans="3:16" x14ac:dyDescent="0.25">
      <c r="C54" s="1394"/>
      <c r="D54" s="1394"/>
      <c r="E54" s="1394"/>
      <c r="F54" s="1394"/>
      <c r="G54" s="1394"/>
      <c r="H54" s="1394"/>
      <c r="I54" s="1394"/>
      <c r="J54" s="1394"/>
      <c r="K54" s="1394"/>
      <c r="L54" s="1394"/>
      <c r="M54" s="1394"/>
      <c r="N54" s="1394"/>
      <c r="O54" s="1394"/>
      <c r="P54" s="1394"/>
    </row>
    <row r="55" spans="3:16" x14ac:dyDescent="0.25">
      <c r="C55" s="1405"/>
      <c r="D55" s="1405"/>
      <c r="E55" s="1405"/>
      <c r="F55" s="1405"/>
      <c r="G55" s="1405"/>
      <c r="H55" s="1405"/>
      <c r="I55" s="1405"/>
      <c r="J55" s="1405"/>
      <c r="K55" s="1405"/>
      <c r="L55" s="1405"/>
      <c r="M55" s="1405"/>
      <c r="N55" s="1405"/>
      <c r="O55" s="1405"/>
      <c r="P55" s="1405"/>
    </row>
  </sheetData>
  <sheetProtection selectLockedCells="1" selectUnlockedCells="1"/>
  <mergeCells count="38">
    <mergeCell ref="C54:P54"/>
    <mergeCell ref="C55:P55"/>
    <mergeCell ref="D43:E43"/>
    <mergeCell ref="D45:E45"/>
    <mergeCell ref="D46:E46"/>
    <mergeCell ref="D47:E47"/>
    <mergeCell ref="C53:P53"/>
    <mergeCell ref="N36:N37"/>
    <mergeCell ref="O36:O37"/>
    <mergeCell ref="P36:P37"/>
    <mergeCell ref="Q36:Q37"/>
    <mergeCell ref="C50:P50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612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432" t="s">
        <v>194</v>
      </c>
      <c r="C28" s="1432"/>
      <c r="D28" s="1432"/>
      <c r="E28" s="1432"/>
      <c r="F28" s="1433">
        <v>191000</v>
      </c>
      <c r="G28" s="1434">
        <v>0</v>
      </c>
      <c r="H28" s="1433">
        <v>191000</v>
      </c>
      <c r="I28" s="1434">
        <v>0</v>
      </c>
      <c r="J28" s="1437">
        <v>1641.75</v>
      </c>
      <c r="K28" s="1434">
        <v>0</v>
      </c>
      <c r="L28" s="1434">
        <v>0</v>
      </c>
      <c r="M28" s="1437">
        <v>1641.75</v>
      </c>
      <c r="N28" s="1433">
        <v>189358.25</v>
      </c>
    </row>
    <row r="29" spans="1:14" x14ac:dyDescent="0.25">
      <c r="A29" s="110"/>
      <c r="B29" s="1432"/>
      <c r="C29" s="1432"/>
      <c r="D29" s="1432"/>
      <c r="E29" s="1432"/>
      <c r="F29" s="1433"/>
      <c r="G29" s="1434"/>
      <c r="H29" s="1433"/>
      <c r="I29" s="1434"/>
      <c r="J29" s="1437"/>
      <c r="K29" s="1434"/>
      <c r="L29" s="1434"/>
      <c r="M29" s="1437"/>
      <c r="N29" s="1433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405"/>
      <c r="B42" s="1405"/>
      <c r="C42" s="1405"/>
      <c r="D42" s="1405"/>
      <c r="E42" s="1405"/>
      <c r="F42" s="1405"/>
      <c r="G42" s="1405"/>
      <c r="H42" s="1405"/>
      <c r="I42" s="1405"/>
      <c r="J42" s="1405"/>
      <c r="K42" s="1405"/>
      <c r="L42" s="1405"/>
      <c r="M42" s="1405"/>
      <c r="N42" s="1405"/>
    </row>
    <row r="43" spans="1:14" x14ac:dyDescent="0.25">
      <c r="A43" s="1394"/>
      <c r="B43" s="1394"/>
      <c r="C43" s="1394"/>
      <c r="D43" s="1394"/>
      <c r="E43" s="1394"/>
      <c r="F43" s="1394"/>
      <c r="G43" s="1394"/>
      <c r="H43" s="1394"/>
      <c r="I43" s="1394"/>
      <c r="J43" s="1394"/>
      <c r="K43" s="1394"/>
      <c r="L43" s="1394"/>
      <c r="M43" s="1394"/>
      <c r="N43" s="1394"/>
    </row>
    <row r="44" spans="1:14" x14ac:dyDescent="0.25">
      <c r="A44" s="1405"/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620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441" t="s">
        <v>194</v>
      </c>
      <c r="C29" s="1441"/>
      <c r="D29" s="1441"/>
      <c r="E29" s="1441"/>
      <c r="F29" s="1438">
        <v>175000</v>
      </c>
      <c r="G29" s="1439">
        <v>0</v>
      </c>
      <c r="H29" s="1438">
        <v>175000</v>
      </c>
      <c r="I29" s="1439">
        <v>0</v>
      </c>
      <c r="J29" s="1440">
        <v>1594.5</v>
      </c>
      <c r="K29" s="1439">
        <v>0</v>
      </c>
      <c r="L29" s="1439">
        <v>0</v>
      </c>
      <c r="M29" s="1440">
        <v>1594.5</v>
      </c>
      <c r="N29" s="1438">
        <v>173405.5</v>
      </c>
    </row>
    <row r="30" spans="1:14" x14ac:dyDescent="0.25">
      <c r="A30" s="151"/>
      <c r="B30" s="1441"/>
      <c r="C30" s="1441"/>
      <c r="D30" s="1441"/>
      <c r="E30" s="1441"/>
      <c r="F30" s="1438"/>
      <c r="G30" s="1439"/>
      <c r="H30" s="1438"/>
      <c r="I30" s="1439"/>
      <c r="J30" s="1440"/>
      <c r="K30" s="1439"/>
      <c r="L30" s="1439"/>
      <c r="M30" s="1440"/>
      <c r="N30" s="1438"/>
    </row>
    <row r="34" spans="1:14" x14ac:dyDescent="0.25">
      <c r="A34" s="125" t="s">
        <v>257</v>
      </c>
      <c r="B34" s="1394" t="s">
        <v>195</v>
      </c>
      <c r="C34" s="1394"/>
      <c r="D34" s="24"/>
      <c r="E34" s="1394" t="s">
        <v>680</v>
      </c>
      <c r="F34" s="1394"/>
      <c r="G34" s="1394"/>
      <c r="J34" s="1394" t="s">
        <v>196</v>
      </c>
      <c r="K34" s="1394"/>
      <c r="L34" s="1394"/>
      <c r="M34" s="1394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405" t="s">
        <v>197</v>
      </c>
      <c r="C37" s="1405"/>
      <c r="D37" s="25"/>
      <c r="E37" s="1405" t="s">
        <v>684</v>
      </c>
      <c r="F37" s="1405"/>
      <c r="G37" s="1405"/>
      <c r="J37" s="1405" t="s">
        <v>683</v>
      </c>
      <c r="K37" s="1405"/>
      <c r="L37" s="1405"/>
      <c r="M37" s="1405"/>
      <c r="N37" s="25"/>
    </row>
    <row r="38" spans="1:14" x14ac:dyDescent="0.25">
      <c r="A38" s="96"/>
      <c r="B38" s="1394" t="s">
        <v>497</v>
      </c>
      <c r="C38" s="1394"/>
      <c r="D38" s="24"/>
      <c r="E38" s="1425" t="s">
        <v>687</v>
      </c>
      <c r="F38" s="1425"/>
      <c r="G38" s="1425"/>
      <c r="J38" s="1394" t="s">
        <v>537</v>
      </c>
      <c r="K38" s="1394"/>
      <c r="L38" s="1394"/>
      <c r="M38" s="1394"/>
      <c r="N38" s="24"/>
    </row>
    <row r="39" spans="1:14" x14ac:dyDescent="0.25">
      <c r="A39" s="99"/>
      <c r="B39" s="1405" t="s">
        <v>499</v>
      </c>
      <c r="C39" s="1405"/>
      <c r="D39" s="25"/>
      <c r="E39" s="1405" t="s">
        <v>685</v>
      </c>
      <c r="F39" s="1405"/>
      <c r="G39" s="1405"/>
      <c r="J39" s="1405" t="s">
        <v>493</v>
      </c>
      <c r="K39" s="1405"/>
      <c r="L39" s="1405"/>
      <c r="M39" s="140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  <row r="44" spans="1:14" x14ac:dyDescent="0.25">
      <c r="A44" s="1394"/>
      <c r="B44" s="1394"/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</row>
    <row r="45" spans="1:14" x14ac:dyDescent="0.25">
      <c r="A45" s="1405"/>
      <c r="B45" s="1405"/>
      <c r="C45" s="1405"/>
      <c r="D45" s="1405"/>
      <c r="E45" s="1405"/>
      <c r="F45" s="1405"/>
      <c r="G45" s="1405"/>
      <c r="H45" s="1405"/>
      <c r="I45" s="1405"/>
      <c r="J45" s="1405"/>
      <c r="K45" s="1405"/>
      <c r="L45" s="1405"/>
      <c r="M45" s="1405"/>
      <c r="N45" s="1405"/>
    </row>
  </sheetData>
  <sheetProtection selectLockedCells="1" selectUnlockedCells="1"/>
  <mergeCells count="43"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  <mergeCell ref="L29:L30"/>
    <mergeCell ref="L14:L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623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397" t="s">
        <v>6</v>
      </c>
      <c r="C14" s="1398" t="s">
        <v>7</v>
      </c>
      <c r="D14" s="1398" t="s">
        <v>8</v>
      </c>
      <c r="E14" s="1398" t="s">
        <v>10</v>
      </c>
      <c r="F14" s="1402" t="s">
        <v>11</v>
      </c>
      <c r="G14" s="1398" t="s">
        <v>208</v>
      </c>
      <c r="H14" s="1398" t="s">
        <v>209</v>
      </c>
      <c r="I14" s="3" t="s">
        <v>12</v>
      </c>
      <c r="J14" s="1401" t="s">
        <v>13</v>
      </c>
      <c r="K14" s="1398" t="s">
        <v>14</v>
      </c>
      <c r="L14" s="1398" t="s">
        <v>15</v>
      </c>
      <c r="M14" s="1398" t="s">
        <v>16</v>
      </c>
      <c r="N14" s="1398" t="s">
        <v>17</v>
      </c>
      <c r="O14" s="1398" t="s">
        <v>18</v>
      </c>
      <c r="P14" s="1398" t="s">
        <v>19</v>
      </c>
      <c r="Q14" s="1399" t="s">
        <v>20</v>
      </c>
    </row>
    <row r="15" spans="2:17" ht="15.75" thickBot="1" x14ac:dyDescent="0.3">
      <c r="B15" s="1397"/>
      <c r="C15" s="1398"/>
      <c r="D15" s="1398"/>
      <c r="E15" s="1398"/>
      <c r="F15" s="1402"/>
      <c r="G15" s="1398"/>
      <c r="H15" s="1398"/>
      <c r="I15" s="4" t="s">
        <v>21</v>
      </c>
      <c r="J15" s="1401"/>
      <c r="K15" s="1398"/>
      <c r="L15" s="1398"/>
      <c r="M15" s="1398"/>
      <c r="N15" s="1398"/>
      <c r="O15" s="1398"/>
      <c r="P15" s="1398"/>
      <c r="Q15" s="1399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435" t="s">
        <v>194</v>
      </c>
      <c r="D36" s="1435"/>
      <c r="E36" s="1435"/>
      <c r="F36" s="1435"/>
      <c r="G36" s="1435"/>
      <c r="H36" s="1435"/>
      <c r="I36" s="1417" t="s">
        <v>689</v>
      </c>
      <c r="J36" s="1419">
        <f>SUM(J17:J35)</f>
        <v>0</v>
      </c>
      <c r="K36" s="1417">
        <v>1145000</v>
      </c>
      <c r="L36" s="1417">
        <v>32861.5</v>
      </c>
      <c r="M36" s="1417">
        <v>69302.33</v>
      </c>
      <c r="N36" s="1417" t="s">
        <v>690</v>
      </c>
      <c r="O36" s="1417">
        <v>1720</v>
      </c>
      <c r="P36" s="1417">
        <v>138691.82999999999</v>
      </c>
      <c r="Q36" s="1416">
        <v>1006308.17</v>
      </c>
    </row>
    <row r="37" spans="2:17" ht="15.75" thickBot="1" x14ac:dyDescent="0.3">
      <c r="C37" s="1435"/>
      <c r="D37" s="1435"/>
      <c r="E37" s="1435"/>
      <c r="F37" s="1435"/>
      <c r="G37" s="1435"/>
      <c r="H37" s="1435"/>
      <c r="I37" s="1417"/>
      <c r="J37" s="1419"/>
      <c r="K37" s="1417"/>
      <c r="L37" s="1417"/>
      <c r="M37" s="1417"/>
      <c r="N37" s="1417"/>
      <c r="O37" s="1417"/>
      <c r="P37" s="1417"/>
      <c r="Q37" s="1416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394" t="s">
        <v>195</v>
      </c>
      <c r="D43" s="1394"/>
      <c r="E43" s="1394" t="s">
        <v>680</v>
      </c>
      <c r="F43" s="1394"/>
      <c r="G43" s="1394"/>
      <c r="H43" s="1394"/>
      <c r="I43" s="1394"/>
      <c r="L43" s="1394" t="s">
        <v>196</v>
      </c>
      <c r="M43" s="1394"/>
      <c r="N43" s="1394"/>
      <c r="O43" s="1394"/>
      <c r="P43" s="139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405" t="s">
        <v>679</v>
      </c>
      <c r="D45" s="1405"/>
      <c r="E45" s="1405" t="s">
        <v>682</v>
      </c>
      <c r="F45" s="1405"/>
      <c r="G45" s="1405"/>
      <c r="H45" s="1405"/>
      <c r="I45" s="1405"/>
      <c r="L45" s="1405" t="s">
        <v>683</v>
      </c>
      <c r="M45" s="1405"/>
      <c r="N45" s="1405"/>
      <c r="O45" s="1405"/>
      <c r="P45" s="1405"/>
    </row>
    <row r="46" spans="2:17" x14ac:dyDescent="0.25">
      <c r="C46" s="1394" t="s">
        <v>497</v>
      </c>
      <c r="D46" s="1394"/>
      <c r="E46" s="1425" t="s">
        <v>686</v>
      </c>
      <c r="F46" s="1425"/>
      <c r="G46" s="1425"/>
      <c r="H46" s="1425"/>
      <c r="I46" s="1425"/>
      <c r="L46" s="1394" t="s">
        <v>523</v>
      </c>
      <c r="M46" s="1394"/>
      <c r="N46" s="1394"/>
      <c r="O46" s="1394"/>
      <c r="P46" s="1394"/>
    </row>
    <row r="47" spans="2:17" x14ac:dyDescent="0.25">
      <c r="C47" s="1405" t="s">
        <v>499</v>
      </c>
      <c r="D47" s="1405"/>
      <c r="E47" s="1405" t="s">
        <v>681</v>
      </c>
      <c r="F47" s="1405"/>
      <c r="G47" s="1405"/>
      <c r="H47" s="1405"/>
      <c r="I47" s="1405"/>
      <c r="L47" s="1405" t="s">
        <v>493</v>
      </c>
      <c r="M47" s="1405"/>
      <c r="N47" s="1405"/>
      <c r="O47" s="1405"/>
      <c r="P47" s="1405"/>
    </row>
    <row r="50" spans="3:16" x14ac:dyDescent="0.25">
      <c r="C50" s="1394"/>
      <c r="D50" s="1394"/>
      <c r="E50" s="1394"/>
      <c r="F50" s="1394"/>
      <c r="G50" s="1394"/>
      <c r="H50" s="1394"/>
      <c r="I50" s="1394"/>
      <c r="J50" s="1394"/>
      <c r="K50" s="1394"/>
      <c r="L50" s="1394"/>
      <c r="M50" s="1394"/>
      <c r="N50" s="1394"/>
      <c r="O50" s="1394"/>
      <c r="P50" s="1394"/>
    </row>
    <row r="53" spans="3:16" x14ac:dyDescent="0.25">
      <c r="C53" s="1405"/>
      <c r="D53" s="1405"/>
      <c r="E53" s="1405"/>
      <c r="F53" s="1405"/>
      <c r="G53" s="1405"/>
      <c r="H53" s="1405"/>
      <c r="I53" s="1405"/>
      <c r="J53" s="1405"/>
      <c r="K53" s="1405"/>
      <c r="L53" s="1405"/>
      <c r="M53" s="1405"/>
      <c r="N53" s="1405"/>
      <c r="O53" s="1405"/>
      <c r="P53" s="1405"/>
    </row>
    <row r="54" spans="3:16" x14ac:dyDescent="0.25">
      <c r="C54" s="1394"/>
      <c r="D54" s="1394"/>
      <c r="E54" s="1394"/>
      <c r="F54" s="1394"/>
      <c r="G54" s="1394"/>
      <c r="H54" s="1394"/>
      <c r="I54" s="1394"/>
      <c r="J54" s="1394"/>
      <c r="K54" s="1394"/>
      <c r="L54" s="1394"/>
      <c r="M54" s="1394"/>
      <c r="N54" s="1394"/>
      <c r="O54" s="1394"/>
      <c r="P54" s="1394"/>
    </row>
    <row r="55" spans="3:16" x14ac:dyDescent="0.25">
      <c r="C55" s="1405"/>
      <c r="D55" s="1405"/>
      <c r="E55" s="1405"/>
      <c r="F55" s="1405"/>
      <c r="G55" s="1405"/>
      <c r="H55" s="1405"/>
      <c r="I55" s="1405"/>
      <c r="J55" s="1405"/>
      <c r="K55" s="1405"/>
      <c r="L55" s="1405"/>
      <c r="M55" s="1405"/>
      <c r="N55" s="1405"/>
      <c r="O55" s="1405"/>
      <c r="P55" s="1405"/>
    </row>
  </sheetData>
  <sheetProtection selectLockedCells="1" selectUnlockedCells="1"/>
  <mergeCells count="46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N36:N37"/>
    <mergeCell ref="O36:O37"/>
    <mergeCell ref="P36:P37"/>
    <mergeCell ref="Q36:Q37"/>
    <mergeCell ref="C43:D43"/>
    <mergeCell ref="C45:D45"/>
    <mergeCell ref="E43:I43"/>
    <mergeCell ref="E45:I45"/>
    <mergeCell ref="L43:P43"/>
    <mergeCell ref="L45:P45"/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4" t="s">
        <v>640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  <c r="P9" s="1394"/>
      <c r="Q9" s="1394"/>
    </row>
    <row r="10" spans="2:17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  <c r="P10" s="1393"/>
      <c r="Q10" s="1393"/>
    </row>
    <row r="11" spans="2:17" ht="15.75" thickBot="1" x14ac:dyDescent="0.3">
      <c r="D11" t="s">
        <v>641</v>
      </c>
    </row>
    <row r="12" spans="2:17" ht="15.75" thickBot="1" x14ac:dyDescent="0.3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10</v>
      </c>
      <c r="G12" s="1412" t="s">
        <v>11</v>
      </c>
      <c r="H12" s="1410" t="s">
        <v>11</v>
      </c>
      <c r="I12" s="51" t="s">
        <v>12</v>
      </c>
      <c r="J12" s="1411" t="s">
        <v>13</v>
      </c>
      <c r="K12" s="1410" t="s">
        <v>14</v>
      </c>
      <c r="L12" s="1410" t="s">
        <v>15</v>
      </c>
      <c r="M12" s="1410" t="s">
        <v>16</v>
      </c>
      <c r="N12" s="1410" t="s">
        <v>17</v>
      </c>
      <c r="O12" s="1410" t="s">
        <v>18</v>
      </c>
      <c r="P12" s="1410" t="s">
        <v>19</v>
      </c>
      <c r="Q12" s="1413" t="s">
        <v>20</v>
      </c>
    </row>
    <row r="13" spans="2:17" ht="15.75" thickBot="1" x14ac:dyDescent="0.3">
      <c r="B13" s="1409"/>
      <c r="C13" s="1410"/>
      <c r="D13" s="1410"/>
      <c r="E13" s="1410"/>
      <c r="F13" s="1410"/>
      <c r="G13" s="1412"/>
      <c r="H13" s="1410"/>
      <c r="I13" s="52" t="s">
        <v>21</v>
      </c>
      <c r="J13" s="1411"/>
      <c r="K13" s="1410"/>
      <c r="L13" s="1410"/>
      <c r="M13" s="1410"/>
      <c r="N13" s="1410"/>
      <c r="O13" s="1410"/>
      <c r="P13" s="1410"/>
      <c r="Q13" s="1413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400" t="s">
        <v>24</v>
      </c>
      <c r="F15" s="1400"/>
      <c r="G15" s="1400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396" t="s">
        <v>36</v>
      </c>
      <c r="F16" s="1396" t="s">
        <v>37</v>
      </c>
      <c r="G16" s="1396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396" t="s">
        <v>40</v>
      </c>
      <c r="F17" s="1396" t="s">
        <v>41</v>
      </c>
      <c r="G17" s="1396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396" t="s">
        <v>44</v>
      </c>
      <c r="F18" s="1396" t="s">
        <v>45</v>
      </c>
      <c r="G18" s="1396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396" t="s">
        <v>49</v>
      </c>
      <c r="F19" s="1396" t="s">
        <v>50</v>
      </c>
      <c r="G19" s="1396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396" t="s">
        <v>53</v>
      </c>
      <c r="F20" s="1396" t="s">
        <v>54</v>
      </c>
      <c r="G20" s="1396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396" t="s">
        <v>427</v>
      </c>
      <c r="F21" s="1396" t="s">
        <v>57</v>
      </c>
      <c r="G21" s="1396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396" t="s">
        <v>53</v>
      </c>
      <c r="F22" s="1396" t="s">
        <v>60</v>
      </c>
      <c r="G22" s="1396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396" t="s">
        <v>514</v>
      </c>
      <c r="F23" s="1396" t="s">
        <v>64</v>
      </c>
      <c r="G23" s="1396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396" t="s">
        <v>643</v>
      </c>
      <c r="F24" s="1396" t="s">
        <v>68</v>
      </c>
      <c r="G24" s="1396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396" t="s">
        <v>71</v>
      </c>
      <c r="F25" s="1396" t="s">
        <v>72</v>
      </c>
      <c r="G25" s="1396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396" t="s">
        <v>515</v>
      </c>
      <c r="F26" s="1396" t="s">
        <v>79</v>
      </c>
      <c r="G26" s="1396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396" t="s">
        <v>78</v>
      </c>
      <c r="F27" s="1396" t="s">
        <v>79</v>
      </c>
      <c r="G27" s="1396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396" t="s">
        <v>82</v>
      </c>
      <c r="F28" s="1396" t="s">
        <v>83</v>
      </c>
      <c r="G28" s="1396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396" t="s">
        <v>85</v>
      </c>
      <c r="F29" s="1396" t="s">
        <v>86</v>
      </c>
      <c r="G29" s="1396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396" t="s">
        <v>89</v>
      </c>
      <c r="F30" s="1396" t="s">
        <v>90</v>
      </c>
      <c r="G30" s="1396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396" t="s">
        <v>92</v>
      </c>
      <c r="F31" s="1396" t="s">
        <v>93</v>
      </c>
      <c r="G31" s="1396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396" t="s">
        <v>71</v>
      </c>
      <c r="F32" s="1396" t="s">
        <v>95</v>
      </c>
      <c r="G32" s="1396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396" t="s">
        <v>97</v>
      </c>
      <c r="F33" s="1396" t="s">
        <v>98</v>
      </c>
      <c r="G33" s="1396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396" t="s">
        <v>92</v>
      </c>
      <c r="F34" s="1396" t="s">
        <v>100</v>
      </c>
      <c r="G34" s="1396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396" t="s">
        <v>102</v>
      </c>
      <c r="F35" s="1396" t="s">
        <v>103</v>
      </c>
      <c r="G35" s="1396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396" t="s">
        <v>105</v>
      </c>
      <c r="F36" s="1396" t="s">
        <v>106</v>
      </c>
      <c r="G36" s="1396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396" t="s">
        <v>105</v>
      </c>
      <c r="F37" s="1396" t="s">
        <v>108</v>
      </c>
      <c r="G37" s="1396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396" t="s">
        <v>515</v>
      </c>
      <c r="F38" s="1396" t="s">
        <v>115</v>
      </c>
      <c r="G38" s="1396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396" t="s">
        <v>489</v>
      </c>
      <c r="F39" s="1396" t="s">
        <v>118</v>
      </c>
      <c r="G39" s="1396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396" t="s">
        <v>120</v>
      </c>
      <c r="F40" s="1396" t="s">
        <v>121</v>
      </c>
      <c r="G40" s="1396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396" t="s">
        <v>49</v>
      </c>
      <c r="F41" s="1396" t="s">
        <v>123</v>
      </c>
      <c r="G41" s="1396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396" t="s">
        <v>125</v>
      </c>
      <c r="F42" s="1396" t="s">
        <v>126</v>
      </c>
      <c r="G42" s="1396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396" t="s">
        <v>105</v>
      </c>
      <c r="F43" s="1396" t="s">
        <v>128</v>
      </c>
      <c r="G43" s="1396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396" t="s">
        <v>102</v>
      </c>
      <c r="F44" s="1396" t="s">
        <v>130</v>
      </c>
      <c r="G44" s="1396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396" t="s">
        <v>132</v>
      </c>
      <c r="F45" s="1396" t="s">
        <v>133</v>
      </c>
      <c r="G45" s="1396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396" t="s">
        <v>489</v>
      </c>
      <c r="F46" s="1396" t="s">
        <v>118</v>
      </c>
      <c r="G46" s="1396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396" t="s">
        <v>85</v>
      </c>
      <c r="F47" s="1396" t="s">
        <v>137</v>
      </c>
      <c r="G47" s="1396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396" t="s">
        <v>516</v>
      </c>
      <c r="F48" s="1396" t="s">
        <v>140</v>
      </c>
      <c r="G48" s="1396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396" t="s">
        <v>658</v>
      </c>
      <c r="F49" s="1396" t="s">
        <v>149</v>
      </c>
      <c r="G49" s="1396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396" t="s">
        <v>151</v>
      </c>
      <c r="F50" s="1396" t="s">
        <v>152</v>
      </c>
      <c r="G50" s="1396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396" t="s">
        <v>157</v>
      </c>
      <c r="F51" s="1396" t="s">
        <v>158</v>
      </c>
      <c r="G51" s="1396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396" t="s">
        <v>160</v>
      </c>
      <c r="F53" s="1396" t="s">
        <v>161</v>
      </c>
      <c r="G53" s="1396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396" t="s">
        <v>163</v>
      </c>
      <c r="F54" s="1396" t="s">
        <v>164</v>
      </c>
      <c r="G54" s="1396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396" t="s">
        <v>248</v>
      </c>
      <c r="F57" s="1396" t="s">
        <v>170</v>
      </c>
      <c r="G57" s="1396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396" t="s">
        <v>40</v>
      </c>
      <c r="F61" s="1396" t="s">
        <v>172</v>
      </c>
      <c r="G61" s="1396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396" t="s">
        <v>518</v>
      </c>
      <c r="F65" s="1396"/>
      <c r="G65" s="1396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396" t="s">
        <v>178</v>
      </c>
      <c r="F70" s="1396" t="s">
        <v>179</v>
      </c>
      <c r="G70" s="1396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414" t="s">
        <v>92</v>
      </c>
      <c r="F71" s="1414" t="s">
        <v>193</v>
      </c>
      <c r="G71" s="1414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396" t="s">
        <v>44</v>
      </c>
      <c r="F88" s="1396" t="s">
        <v>45</v>
      </c>
      <c r="G88" s="1396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415" t="s">
        <v>288</v>
      </c>
      <c r="D110" s="1415"/>
      <c r="E110" s="1415"/>
      <c r="F110" s="1415"/>
      <c r="G110" s="1415"/>
      <c r="H110" s="1415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394" t="s">
        <v>195</v>
      </c>
      <c r="D116" s="1394"/>
      <c r="E116" s="1394" t="s">
        <v>616</v>
      </c>
      <c r="F116" s="1394"/>
      <c r="G116" s="1394"/>
      <c r="H116" s="1394"/>
      <c r="I116" s="1394"/>
      <c r="J116" s="25"/>
      <c r="K116" s="25"/>
      <c r="L116" s="1394" t="s">
        <v>196</v>
      </c>
      <c r="M116" s="1394"/>
      <c r="N116" s="1394"/>
      <c r="O116" s="1394"/>
      <c r="P116" s="139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405" t="s">
        <v>678</v>
      </c>
      <c r="D118" s="1405"/>
      <c r="E118" s="1405" t="s">
        <v>677</v>
      </c>
      <c r="F118" s="1405"/>
      <c r="G118" s="1405"/>
      <c r="H118" s="1405"/>
      <c r="I118" s="1405"/>
      <c r="J118" s="25"/>
      <c r="K118" s="25"/>
      <c r="L118" s="1405" t="s">
        <v>678</v>
      </c>
      <c r="M118" s="1405"/>
      <c r="N118" s="1405"/>
      <c r="O118" s="1405"/>
      <c r="P118" s="1405"/>
    </row>
    <row r="119" spans="3:16" x14ac:dyDescent="0.25">
      <c r="C119" s="1394" t="s">
        <v>497</v>
      </c>
      <c r="D119" s="1394"/>
      <c r="E119" s="1425" t="s">
        <v>688</v>
      </c>
      <c r="F119" s="1425"/>
      <c r="G119" s="1425"/>
      <c r="H119" s="1425"/>
      <c r="I119" s="1425"/>
      <c r="J119" s="125"/>
      <c r="K119" s="125"/>
      <c r="L119" s="1394" t="s">
        <v>523</v>
      </c>
      <c r="M119" s="1394"/>
      <c r="N119" s="1394"/>
      <c r="O119" s="1394"/>
      <c r="P119" s="1394"/>
    </row>
    <row r="120" spans="3:16" x14ac:dyDescent="0.25">
      <c r="C120" s="1405" t="s">
        <v>499</v>
      </c>
      <c r="D120" s="1405"/>
      <c r="E120" s="1405" t="s">
        <v>618</v>
      </c>
      <c r="F120" s="1405"/>
      <c r="G120" s="1405"/>
      <c r="H120" s="1405"/>
      <c r="I120" s="1405"/>
      <c r="J120" s="25"/>
      <c r="K120" s="25"/>
      <c r="L120" s="1405" t="s">
        <v>493</v>
      </c>
      <c r="M120" s="1405"/>
      <c r="N120" s="1405"/>
      <c r="O120" s="1405"/>
      <c r="P120" s="1405"/>
    </row>
    <row r="123" spans="3:16" x14ac:dyDescent="0.25">
      <c r="C123" s="1394"/>
      <c r="D123" s="1394"/>
      <c r="E123" s="1394"/>
      <c r="F123" s="1394"/>
      <c r="G123" s="1394"/>
      <c r="H123" s="1394"/>
      <c r="I123" s="1394"/>
      <c r="J123" s="1394"/>
      <c r="K123" s="1394"/>
      <c r="L123" s="1394"/>
      <c r="M123" s="1394"/>
      <c r="N123" s="1394"/>
      <c r="O123" s="1394"/>
      <c r="P123" s="1394"/>
    </row>
    <row r="126" spans="3:16" x14ac:dyDescent="0.25">
      <c r="C126" s="1405"/>
      <c r="D126" s="1405"/>
      <c r="E126" s="1405"/>
      <c r="F126" s="1405"/>
      <c r="G126" s="1405"/>
      <c r="H126" s="1405"/>
      <c r="I126" s="1405"/>
      <c r="J126" s="1405"/>
      <c r="K126" s="1405"/>
      <c r="L126" s="1405"/>
      <c r="M126" s="1405"/>
      <c r="N126" s="1405"/>
      <c r="O126" s="1405"/>
      <c r="P126" s="1405"/>
    </row>
    <row r="127" spans="3:16" x14ac:dyDescent="0.25">
      <c r="C127" s="1394"/>
      <c r="D127" s="1394"/>
      <c r="E127" s="1394"/>
      <c r="F127" s="1394"/>
      <c r="G127" s="1394"/>
      <c r="H127" s="1394"/>
      <c r="I127" s="1394"/>
      <c r="J127" s="1394"/>
      <c r="K127" s="1394"/>
      <c r="L127" s="1394"/>
      <c r="M127" s="1394"/>
      <c r="N127" s="1394"/>
      <c r="O127" s="1394"/>
      <c r="P127" s="1394"/>
    </row>
    <row r="128" spans="3:16" x14ac:dyDescent="0.25">
      <c r="C128" s="1405"/>
      <c r="D128" s="1405"/>
      <c r="E128" s="1405"/>
      <c r="F128" s="1405"/>
      <c r="G128" s="1405"/>
      <c r="H128" s="1405"/>
      <c r="I128" s="1405"/>
      <c r="J128" s="1405"/>
      <c r="K128" s="1405"/>
      <c r="L128" s="1405"/>
      <c r="M128" s="1405"/>
      <c r="N128" s="1405"/>
      <c r="O128" s="1405"/>
      <c r="P128" s="1405"/>
    </row>
  </sheetData>
  <sheetProtection selectLockedCells="1" selectUnlockedCells="1"/>
  <mergeCells count="82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5:G15"/>
    <mergeCell ref="E16:G16"/>
    <mergeCell ref="G12:G13"/>
    <mergeCell ref="H12:H13"/>
    <mergeCell ref="J12:J13"/>
    <mergeCell ref="E17:G17"/>
    <mergeCell ref="E18:G18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3:G53"/>
    <mergeCell ref="E54:G54"/>
    <mergeCell ref="E57:G57"/>
    <mergeCell ref="E61:G61"/>
    <mergeCell ref="E65:G65"/>
    <mergeCell ref="E70:G70"/>
    <mergeCell ref="C116:D116"/>
    <mergeCell ref="C123:P123"/>
    <mergeCell ref="C126:P126"/>
    <mergeCell ref="C127:P127"/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4" t="s">
        <v>691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  <c r="P9" s="1394"/>
      <c r="Q9" s="1394"/>
    </row>
    <row r="10" spans="2:17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  <c r="P10" s="1393"/>
      <c r="Q10" s="1393"/>
    </row>
    <row r="11" spans="2:17" ht="15.75" thickBot="1" x14ac:dyDescent="0.3">
      <c r="D11" t="s">
        <v>641</v>
      </c>
    </row>
    <row r="12" spans="2:17" ht="15.75" thickBot="1" x14ac:dyDescent="0.3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10</v>
      </c>
      <c r="G12" s="1412" t="s">
        <v>11</v>
      </c>
      <c r="H12" s="1410" t="s">
        <v>11</v>
      </c>
      <c r="I12" s="51" t="s">
        <v>12</v>
      </c>
      <c r="J12" s="1411" t="s">
        <v>13</v>
      </c>
      <c r="K12" s="1410" t="s">
        <v>14</v>
      </c>
      <c r="L12" s="1410" t="s">
        <v>15</v>
      </c>
      <c r="M12" s="1410" t="s">
        <v>16</v>
      </c>
      <c r="N12" s="1410" t="s">
        <v>17</v>
      </c>
      <c r="O12" s="1410" t="s">
        <v>18</v>
      </c>
      <c r="P12" s="1410" t="s">
        <v>19</v>
      </c>
      <c r="Q12" s="1413" t="s">
        <v>20</v>
      </c>
    </row>
    <row r="13" spans="2:17" ht="15.75" thickBot="1" x14ac:dyDescent="0.3">
      <c r="B13" s="1409"/>
      <c r="C13" s="1410"/>
      <c r="D13" s="1410"/>
      <c r="E13" s="1410"/>
      <c r="F13" s="1410"/>
      <c r="G13" s="1412"/>
      <c r="H13" s="1410"/>
      <c r="I13" s="52" t="s">
        <v>21</v>
      </c>
      <c r="J13" s="1411"/>
      <c r="K13" s="1410"/>
      <c r="L13" s="1410"/>
      <c r="M13" s="1410"/>
      <c r="N13" s="1410"/>
      <c r="O13" s="1410"/>
      <c r="P13" s="1410"/>
      <c r="Q13" s="1413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443" t="s">
        <v>24</v>
      </c>
      <c r="F18" s="1443"/>
      <c r="G18" s="1443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443" t="s">
        <v>36</v>
      </c>
      <c r="F19" s="1443" t="s">
        <v>37</v>
      </c>
      <c r="G19" s="1443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443" t="s">
        <v>105</v>
      </c>
      <c r="F20" s="1443" t="s">
        <v>41</v>
      </c>
      <c r="G20" s="1443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443" t="s">
        <v>449</v>
      </c>
      <c r="F21" s="1443" t="s">
        <v>45</v>
      </c>
      <c r="G21" s="1443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443" t="s">
        <v>49</v>
      </c>
      <c r="F22" s="1443" t="s">
        <v>50</v>
      </c>
      <c r="G22" s="1443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443" t="s">
        <v>53</v>
      </c>
      <c r="F23" s="1443" t="s">
        <v>54</v>
      </c>
      <c r="G23" s="1443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443" t="s">
        <v>427</v>
      </c>
      <c r="F24" s="1443" t="s">
        <v>57</v>
      </c>
      <c r="G24" s="1443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443" t="s">
        <v>53</v>
      </c>
      <c r="F25" s="1443" t="s">
        <v>60</v>
      </c>
      <c r="G25" s="1443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443" t="s">
        <v>514</v>
      </c>
      <c r="F26" s="1443" t="s">
        <v>64</v>
      </c>
      <c r="G26" s="1443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443" t="s">
        <v>643</v>
      </c>
      <c r="F27" s="1443" t="s">
        <v>68</v>
      </c>
      <c r="G27" s="1443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443" t="s">
        <v>71</v>
      </c>
      <c r="F28" s="1443" t="s">
        <v>72</v>
      </c>
      <c r="G28" s="1443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443" t="s">
        <v>515</v>
      </c>
      <c r="F29" s="1443" t="s">
        <v>79</v>
      </c>
      <c r="G29" s="1443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443" t="s">
        <v>78</v>
      </c>
      <c r="F30" s="1443" t="s">
        <v>79</v>
      </c>
      <c r="G30" s="1443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443" t="s">
        <v>82</v>
      </c>
      <c r="F31" s="1443" t="s">
        <v>83</v>
      </c>
      <c r="G31" s="1443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443" t="s">
        <v>85</v>
      </c>
      <c r="F32" s="1443" t="s">
        <v>86</v>
      </c>
      <c r="G32" s="1443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443" t="s">
        <v>89</v>
      </c>
      <c r="F33" s="1443" t="s">
        <v>90</v>
      </c>
      <c r="G33" s="1443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443" t="s">
        <v>92</v>
      </c>
      <c r="F34" s="1443" t="s">
        <v>93</v>
      </c>
      <c r="G34" s="1443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443" t="s">
        <v>71</v>
      </c>
      <c r="F36" s="1443" t="s">
        <v>95</v>
      </c>
      <c r="G36" s="1443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443" t="s">
        <v>92</v>
      </c>
      <c r="F37" s="1443" t="s">
        <v>100</v>
      </c>
      <c r="G37" s="1443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443" t="s">
        <v>102</v>
      </c>
      <c r="F38" s="1443" t="s">
        <v>103</v>
      </c>
      <c r="G38" s="1443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443" t="s">
        <v>105</v>
      </c>
      <c r="F39" s="1443" t="s">
        <v>106</v>
      </c>
      <c r="G39" s="1443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443" t="s">
        <v>105</v>
      </c>
      <c r="F40" s="1443" t="s">
        <v>108</v>
      </c>
      <c r="G40" s="1443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443" t="s">
        <v>515</v>
      </c>
      <c r="F41" s="1443" t="s">
        <v>115</v>
      </c>
      <c r="G41" s="1443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443" t="s">
        <v>489</v>
      </c>
      <c r="F42" s="1443" t="s">
        <v>118</v>
      </c>
      <c r="G42" s="1443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443" t="s">
        <v>120</v>
      </c>
      <c r="F43" s="1443" t="s">
        <v>121</v>
      </c>
      <c r="G43" s="1443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443" t="s">
        <v>49</v>
      </c>
      <c r="F44" s="1443" t="s">
        <v>123</v>
      </c>
      <c r="G44" s="1443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443" t="s">
        <v>125</v>
      </c>
      <c r="F45" s="1443" t="s">
        <v>126</v>
      </c>
      <c r="G45" s="1443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443" t="s">
        <v>105</v>
      </c>
      <c r="F46" s="1443" t="s">
        <v>128</v>
      </c>
      <c r="G46" s="1443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443" t="s">
        <v>102</v>
      </c>
      <c r="F47" s="1443" t="s">
        <v>130</v>
      </c>
      <c r="G47" s="1443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443" t="s">
        <v>132</v>
      </c>
      <c r="F48" s="1443" t="s">
        <v>133</v>
      </c>
      <c r="G48" s="1443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443" t="s">
        <v>489</v>
      </c>
      <c r="F49" s="1443" t="s">
        <v>118</v>
      </c>
      <c r="G49" s="1443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443" t="s">
        <v>85</v>
      </c>
      <c r="F50" s="1443" t="s">
        <v>137</v>
      </c>
      <c r="G50" s="1443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443" t="s">
        <v>516</v>
      </c>
      <c r="F51" s="1443" t="s">
        <v>140</v>
      </c>
      <c r="G51" s="1443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443" t="s">
        <v>658</v>
      </c>
      <c r="F52" s="1443" t="s">
        <v>149</v>
      </c>
      <c r="G52" s="1443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443" t="s">
        <v>151</v>
      </c>
      <c r="F53" s="1443" t="s">
        <v>152</v>
      </c>
      <c r="G53" s="1443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443" t="s">
        <v>157</v>
      </c>
      <c r="F54" s="1443" t="s">
        <v>158</v>
      </c>
      <c r="G54" s="1443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443" t="s">
        <v>160</v>
      </c>
      <c r="F55" s="1443" t="s">
        <v>161</v>
      </c>
      <c r="G55" s="1443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443" t="s">
        <v>163</v>
      </c>
      <c r="F57" s="1443" t="s">
        <v>164</v>
      </c>
      <c r="G57" s="1443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443" t="s">
        <v>695</v>
      </c>
      <c r="F60" s="1443" t="s">
        <v>170</v>
      </c>
      <c r="G60" s="1443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443" t="s">
        <v>40</v>
      </c>
      <c r="F64" s="1443" t="s">
        <v>172</v>
      </c>
      <c r="G64" s="1443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443" t="s">
        <v>518</v>
      </c>
      <c r="F68" s="1443"/>
      <c r="G68" s="1443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443" t="s">
        <v>178</v>
      </c>
      <c r="F73" s="1443" t="s">
        <v>179</v>
      </c>
      <c r="G73" s="1443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443" t="s">
        <v>92</v>
      </c>
      <c r="F74" s="1443" t="s">
        <v>193</v>
      </c>
      <c r="G74" s="1443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443" t="s">
        <v>44</v>
      </c>
      <c r="F89" s="1443" t="s">
        <v>45</v>
      </c>
      <c r="G89" s="1443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442" t="s">
        <v>288</v>
      </c>
      <c r="D110" s="1442"/>
      <c r="E110" s="1442"/>
      <c r="F110" s="1442"/>
      <c r="G110" s="1442"/>
      <c r="H110" s="1442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394" t="s">
        <v>195</v>
      </c>
      <c r="D116" s="1394"/>
      <c r="E116" s="1394" t="s">
        <v>616</v>
      </c>
      <c r="F116" s="1394"/>
      <c r="G116" s="1394"/>
      <c r="H116" s="1394"/>
      <c r="I116" s="1394"/>
      <c r="J116" s="25"/>
      <c r="K116" s="25"/>
      <c r="L116" s="1394" t="s">
        <v>196</v>
      </c>
      <c r="M116" s="1394"/>
      <c r="N116" s="1394"/>
      <c r="O116" s="1394"/>
      <c r="P116" s="139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405" t="s">
        <v>678</v>
      </c>
      <c r="D118" s="1405"/>
      <c r="E118" s="1405" t="s">
        <v>677</v>
      </c>
      <c r="F118" s="1405"/>
      <c r="G118" s="1405"/>
      <c r="H118" s="1405"/>
      <c r="I118" s="1405"/>
      <c r="J118" s="25"/>
      <c r="K118" s="25"/>
      <c r="L118" s="1405" t="s">
        <v>678</v>
      </c>
      <c r="M118" s="1405"/>
      <c r="N118" s="1405"/>
      <c r="O118" s="1405"/>
      <c r="P118" s="1405"/>
    </row>
    <row r="119" spans="3:16" x14ac:dyDescent="0.25">
      <c r="C119" s="1394" t="s">
        <v>709</v>
      </c>
      <c r="D119" s="1394"/>
      <c r="E119" s="1425" t="s">
        <v>688</v>
      </c>
      <c r="F119" s="1425"/>
      <c r="G119" s="1425"/>
      <c r="H119" s="1425"/>
      <c r="I119" s="1425"/>
      <c r="J119" s="125"/>
      <c r="K119" s="125"/>
      <c r="L119" s="1394" t="s">
        <v>523</v>
      </c>
      <c r="M119" s="1394"/>
      <c r="N119" s="1394"/>
      <c r="O119" s="1394"/>
      <c r="P119" s="1394"/>
    </row>
    <row r="120" spans="3:16" x14ac:dyDescent="0.25">
      <c r="C120" s="1405" t="s">
        <v>707</v>
      </c>
      <c r="D120" s="1405"/>
      <c r="E120" s="1405" t="s">
        <v>618</v>
      </c>
      <c r="F120" s="1405"/>
      <c r="G120" s="1405"/>
      <c r="H120" s="1405"/>
      <c r="I120" s="1405"/>
      <c r="J120" s="25"/>
      <c r="K120" s="25"/>
      <c r="L120" s="1405" t="s">
        <v>493</v>
      </c>
      <c r="M120" s="1405"/>
      <c r="N120" s="1405"/>
      <c r="O120" s="1405"/>
      <c r="P120" s="1405"/>
    </row>
    <row r="123" spans="3:16" x14ac:dyDescent="0.25">
      <c r="C123" s="1394"/>
      <c r="D123" s="1394"/>
      <c r="E123" s="1394"/>
      <c r="F123" s="1394"/>
      <c r="G123" s="1394"/>
      <c r="H123" s="1394"/>
      <c r="I123" s="1394"/>
      <c r="J123" s="1394"/>
      <c r="K123" s="1394"/>
      <c r="L123" s="1394"/>
      <c r="M123" s="1394"/>
      <c r="N123" s="1394"/>
      <c r="O123" s="1394"/>
      <c r="P123" s="1394"/>
    </row>
    <row r="126" spans="3:16" x14ac:dyDescent="0.25">
      <c r="C126" s="1405"/>
      <c r="D126" s="1405"/>
      <c r="E126" s="1405"/>
      <c r="F126" s="1405"/>
      <c r="G126" s="1405"/>
      <c r="H126" s="1405"/>
      <c r="I126" s="1405"/>
      <c r="J126" s="1405"/>
      <c r="K126" s="1405"/>
      <c r="L126" s="1405"/>
      <c r="M126" s="1405"/>
      <c r="N126" s="1405"/>
      <c r="O126" s="1405"/>
      <c r="P126" s="1405"/>
    </row>
    <row r="127" spans="3:16" x14ac:dyDescent="0.25">
      <c r="C127" s="1394"/>
      <c r="D127" s="1394"/>
      <c r="E127" s="1394"/>
      <c r="F127" s="1394"/>
      <c r="G127" s="1394"/>
      <c r="H127" s="1394"/>
      <c r="I127" s="1394"/>
      <c r="J127" s="1394"/>
      <c r="K127" s="1394"/>
      <c r="L127" s="1394"/>
      <c r="M127" s="1394"/>
      <c r="N127" s="1394"/>
      <c r="O127" s="1394"/>
      <c r="P127" s="1394"/>
    </row>
    <row r="128" spans="3:16" x14ac:dyDescent="0.25">
      <c r="C128" s="1405"/>
      <c r="D128" s="1405"/>
      <c r="E128" s="1405"/>
      <c r="F128" s="1405"/>
      <c r="G128" s="1405"/>
      <c r="H128" s="1405"/>
      <c r="I128" s="1405"/>
      <c r="J128" s="1405"/>
      <c r="K128" s="1405"/>
      <c r="L128" s="1405"/>
      <c r="M128" s="1405"/>
      <c r="N128" s="1405"/>
      <c r="O128" s="1405"/>
      <c r="P128" s="1405"/>
    </row>
  </sheetData>
  <sheetProtection selectLockedCells="1" selectUnlockedCells="1"/>
  <mergeCells count="81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8:G18"/>
    <mergeCell ref="E19:G19"/>
    <mergeCell ref="G12:G13"/>
    <mergeCell ref="H12:H13"/>
    <mergeCell ref="J12:J13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2:G32"/>
    <mergeCell ref="E33:G33"/>
    <mergeCell ref="E34:G34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7:G57"/>
    <mergeCell ref="E60:G60"/>
    <mergeCell ref="E64:G64"/>
    <mergeCell ref="E68:G68"/>
    <mergeCell ref="E73:G73"/>
    <mergeCell ref="E74:G74"/>
    <mergeCell ref="E89:G89"/>
    <mergeCell ref="C110:H110"/>
    <mergeCell ref="C116:D116"/>
    <mergeCell ref="E116:I116"/>
    <mergeCell ref="L116:P116"/>
    <mergeCell ref="C118:D118"/>
    <mergeCell ref="E118:I118"/>
    <mergeCell ref="L118:P118"/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700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444" t="s">
        <v>6</v>
      </c>
      <c r="C14" s="1444" t="s">
        <v>7</v>
      </c>
      <c r="D14" s="1444" t="s">
        <v>8</v>
      </c>
      <c r="E14" s="1444" t="s">
        <v>10</v>
      </c>
      <c r="F14" s="1444" t="s">
        <v>11</v>
      </c>
      <c r="G14" s="1444" t="s">
        <v>208</v>
      </c>
      <c r="H14" s="1444" t="s">
        <v>209</v>
      </c>
      <c r="I14" s="165" t="s">
        <v>12</v>
      </c>
      <c r="J14" s="1444" t="s">
        <v>13</v>
      </c>
      <c r="K14" s="1444" t="s">
        <v>14</v>
      </c>
      <c r="L14" s="1444" t="s">
        <v>15</v>
      </c>
      <c r="M14" s="1444" t="s">
        <v>16</v>
      </c>
      <c r="N14" s="1444" t="s">
        <v>17</v>
      </c>
      <c r="O14" s="1444" t="s">
        <v>18</v>
      </c>
      <c r="P14" s="1444" t="s">
        <v>19</v>
      </c>
      <c r="Q14" s="1444" t="s">
        <v>20</v>
      </c>
    </row>
    <row r="15" spans="2:17" s="153" customFormat="1" x14ac:dyDescent="0.25">
      <c r="B15" s="1444"/>
      <c r="C15" s="1444"/>
      <c r="D15" s="1444"/>
      <c r="E15" s="1444"/>
      <c r="F15" s="1444"/>
      <c r="G15" s="1444"/>
      <c r="H15" s="1444"/>
      <c r="I15" s="165" t="s">
        <v>21</v>
      </c>
      <c r="J15" s="1444"/>
      <c r="K15" s="1444"/>
      <c r="L15" s="1444"/>
      <c r="M15" s="1444"/>
      <c r="N15" s="1444"/>
      <c r="O15" s="1444"/>
      <c r="P15" s="1444"/>
      <c r="Q15" s="1444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445" t="s">
        <v>194</v>
      </c>
      <c r="D34" s="1446"/>
      <c r="E34" s="1446"/>
      <c r="F34" s="1446"/>
      <c r="G34" s="1446"/>
      <c r="H34" s="1446"/>
      <c r="I34" s="1447" t="s">
        <v>704</v>
      </c>
      <c r="J34" s="1448">
        <f>SUM(J17:J33)</f>
        <v>0</v>
      </c>
      <c r="K34" s="1447" t="s">
        <v>704</v>
      </c>
      <c r="L34" s="1447">
        <v>32574.5</v>
      </c>
      <c r="M34" s="1447">
        <v>41809.870000000003</v>
      </c>
      <c r="N34" s="1447">
        <v>34504</v>
      </c>
      <c r="O34" s="1447">
        <v>1670</v>
      </c>
      <c r="P34" s="1447">
        <v>148565.22</v>
      </c>
      <c r="Q34" s="1447">
        <v>986434.78</v>
      </c>
    </row>
    <row r="35" spans="2:17" s="153" customFormat="1" x14ac:dyDescent="0.25">
      <c r="C35" s="1445"/>
      <c r="D35" s="1446"/>
      <c r="E35" s="1446"/>
      <c r="F35" s="1446"/>
      <c r="G35" s="1446"/>
      <c r="H35" s="1446"/>
      <c r="I35" s="1447"/>
      <c r="J35" s="1448"/>
      <c r="K35" s="1447"/>
      <c r="L35" s="1447"/>
      <c r="M35" s="1447"/>
      <c r="N35" s="1447"/>
      <c r="O35" s="1447"/>
      <c r="P35" s="1447"/>
      <c r="Q35" s="1447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394" t="s">
        <v>195</v>
      </c>
      <c r="D41" s="1394"/>
      <c r="E41" s="1394" t="s">
        <v>708</v>
      </c>
      <c r="F41" s="1394"/>
      <c r="G41" s="1394"/>
      <c r="H41" s="1394"/>
      <c r="I41" s="1394"/>
      <c r="L41" s="1394" t="s">
        <v>196</v>
      </c>
      <c r="M41" s="1394"/>
      <c r="N41" s="1394"/>
      <c r="O41" s="1394"/>
      <c r="P41" s="1394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405" t="s">
        <v>679</v>
      </c>
      <c r="D43" s="1405"/>
      <c r="E43" s="1405" t="s">
        <v>682</v>
      </c>
      <c r="F43" s="1405"/>
      <c r="G43" s="1405"/>
      <c r="H43" s="1405"/>
      <c r="I43" s="1405"/>
      <c r="L43" s="1405" t="s">
        <v>683</v>
      </c>
      <c r="M43" s="1405"/>
      <c r="N43" s="1405"/>
      <c r="O43" s="1405"/>
      <c r="P43" s="1405"/>
    </row>
    <row r="44" spans="2:17" x14ac:dyDescent="0.25">
      <c r="C44" s="1394" t="s">
        <v>709</v>
      </c>
      <c r="D44" s="1394"/>
      <c r="E44" s="1425" t="s">
        <v>686</v>
      </c>
      <c r="F44" s="1425"/>
      <c r="G44" s="1425"/>
      <c r="H44" s="1425"/>
      <c r="I44" s="1425"/>
      <c r="L44" s="1394" t="s">
        <v>523</v>
      </c>
      <c r="M44" s="1394"/>
      <c r="N44" s="1394"/>
      <c r="O44" s="1394"/>
      <c r="P44" s="1394"/>
    </row>
    <row r="45" spans="2:17" x14ac:dyDescent="0.25">
      <c r="C45" s="1405" t="s">
        <v>707</v>
      </c>
      <c r="D45" s="1405"/>
      <c r="E45" s="1405" t="s">
        <v>681</v>
      </c>
      <c r="F45" s="1405"/>
      <c r="G45" s="1405"/>
      <c r="H45" s="1405"/>
      <c r="I45" s="1405"/>
      <c r="L45" s="1405" t="s">
        <v>493</v>
      </c>
      <c r="M45" s="1405"/>
      <c r="N45" s="1405"/>
      <c r="O45" s="1405"/>
      <c r="P45" s="1405"/>
    </row>
    <row r="48" spans="2:17" x14ac:dyDescent="0.25">
      <c r="C48" s="1394"/>
      <c r="D48" s="1394"/>
      <c r="E48" s="1394"/>
      <c r="F48" s="1394"/>
      <c r="G48" s="1394"/>
      <c r="H48" s="1394"/>
      <c r="I48" s="1394"/>
      <c r="J48" s="1394"/>
      <c r="K48" s="1394"/>
      <c r="L48" s="1394"/>
      <c r="M48" s="1394"/>
      <c r="N48" s="1394"/>
      <c r="O48" s="1394"/>
      <c r="P48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  <row r="52" spans="3:16" x14ac:dyDescent="0.25">
      <c r="C52" s="1394"/>
      <c r="D52" s="1394"/>
      <c r="E52" s="1394"/>
      <c r="F52" s="1394"/>
      <c r="G52" s="1394"/>
      <c r="H52" s="1394"/>
      <c r="I52" s="1394"/>
      <c r="J52" s="1394"/>
      <c r="K52" s="1394"/>
      <c r="L52" s="1394"/>
      <c r="M52" s="1394"/>
      <c r="N52" s="1394"/>
      <c r="O52" s="1394"/>
      <c r="P52" s="1394"/>
    </row>
    <row r="53" spans="3:16" x14ac:dyDescent="0.25">
      <c r="C53" s="1405"/>
      <c r="D53" s="1405"/>
      <c r="E53" s="1405"/>
      <c r="F53" s="1405"/>
      <c r="G53" s="1405"/>
      <c r="H53" s="1405"/>
      <c r="I53" s="1405"/>
      <c r="J53" s="1405"/>
      <c r="K53" s="1405"/>
      <c r="L53" s="1405"/>
      <c r="M53" s="1405"/>
      <c r="N53" s="1405"/>
      <c r="O53" s="1405"/>
      <c r="P53" s="1405"/>
    </row>
  </sheetData>
  <sheetProtection selectLockedCells="1" selectUnlockedCells="1"/>
  <mergeCells count="46">
    <mergeCell ref="C53:P53"/>
    <mergeCell ref="C45:D45"/>
    <mergeCell ref="E45:I45"/>
    <mergeCell ref="L45:P45"/>
    <mergeCell ref="C48:P48"/>
    <mergeCell ref="C51:P51"/>
    <mergeCell ref="C52:P52"/>
    <mergeCell ref="C43:D43"/>
    <mergeCell ref="E43:I43"/>
    <mergeCell ref="L43:P43"/>
    <mergeCell ref="C44:D44"/>
    <mergeCell ref="E44:I44"/>
    <mergeCell ref="L44:P44"/>
    <mergeCell ref="N34:N35"/>
    <mergeCell ref="O34:O35"/>
    <mergeCell ref="P34:P35"/>
    <mergeCell ref="Q34:Q35"/>
    <mergeCell ref="C41:D41"/>
    <mergeCell ref="E41:I41"/>
    <mergeCell ref="L41:P41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705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441" t="s">
        <v>194</v>
      </c>
      <c r="C30" s="1441"/>
      <c r="D30" s="1441"/>
      <c r="E30" s="1441"/>
      <c r="F30" s="1438">
        <v>191000</v>
      </c>
      <c r="G30" s="1439">
        <v>0</v>
      </c>
      <c r="H30" s="1438">
        <v>191000</v>
      </c>
      <c r="I30" s="1439">
        <v>0</v>
      </c>
      <c r="J30" s="1440">
        <v>1594.5</v>
      </c>
      <c r="K30" s="1439">
        <v>0</v>
      </c>
      <c r="L30" s="1439">
        <v>0</v>
      </c>
      <c r="M30" s="1440">
        <v>1594.5</v>
      </c>
      <c r="N30" s="1438">
        <v>189405.5</v>
      </c>
    </row>
    <row r="31" spans="1:14" x14ac:dyDescent="0.25">
      <c r="A31" s="151"/>
      <c r="B31" s="1441"/>
      <c r="C31" s="1441"/>
      <c r="D31" s="1441"/>
      <c r="E31" s="1441"/>
      <c r="F31" s="1438"/>
      <c r="G31" s="1439"/>
      <c r="H31" s="1438"/>
      <c r="I31" s="1439"/>
      <c r="J31" s="1440"/>
      <c r="K31" s="1439"/>
      <c r="L31" s="1439"/>
      <c r="M31" s="1440"/>
      <c r="N31" s="1438"/>
    </row>
    <row r="35" spans="1:14" x14ac:dyDescent="0.25">
      <c r="A35" s="125" t="s">
        <v>257</v>
      </c>
      <c r="B35" s="1394" t="s">
        <v>195</v>
      </c>
      <c r="C35" s="1394"/>
      <c r="D35" s="24"/>
      <c r="E35" s="1394" t="s">
        <v>680</v>
      </c>
      <c r="F35" s="1394"/>
      <c r="G35" s="1394"/>
      <c r="J35" s="1394" t="s">
        <v>196</v>
      </c>
      <c r="K35" s="1394"/>
      <c r="L35" s="1394"/>
      <c r="M35" s="1394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405" t="s">
        <v>197</v>
      </c>
      <c r="C38" s="1405"/>
      <c r="D38" s="25"/>
      <c r="E38" s="1405" t="s">
        <v>684</v>
      </c>
      <c r="F38" s="1405"/>
      <c r="G38" s="1405"/>
      <c r="J38" s="1405" t="s">
        <v>683</v>
      </c>
      <c r="K38" s="1405"/>
      <c r="L38" s="1405"/>
      <c r="M38" s="1405"/>
      <c r="N38" s="25"/>
    </row>
    <row r="39" spans="1:14" x14ac:dyDescent="0.25">
      <c r="A39" s="96"/>
      <c r="B39" s="1394" t="s">
        <v>709</v>
      </c>
      <c r="C39" s="1394"/>
      <c r="D39" s="24"/>
      <c r="E39" s="1425" t="s">
        <v>687</v>
      </c>
      <c r="F39" s="1425"/>
      <c r="G39" s="1425"/>
      <c r="J39" s="1394" t="s">
        <v>537</v>
      </c>
      <c r="K39" s="1394"/>
      <c r="L39" s="1394"/>
      <c r="M39" s="1394"/>
      <c r="N39" s="24"/>
    </row>
    <row r="40" spans="1:14" x14ac:dyDescent="0.25">
      <c r="A40" s="99"/>
      <c r="B40" s="1405" t="s">
        <v>707</v>
      </c>
      <c r="C40" s="1405"/>
      <c r="D40" s="25"/>
      <c r="E40" s="1405" t="s">
        <v>685</v>
      </c>
      <c r="F40" s="1405"/>
      <c r="G40" s="1405"/>
      <c r="J40" s="1405" t="s">
        <v>493</v>
      </c>
      <c r="K40" s="1405"/>
      <c r="L40" s="1405"/>
      <c r="M40" s="1405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405"/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</row>
    <row r="45" spans="1:14" x14ac:dyDescent="0.25">
      <c r="A45" s="1394"/>
      <c r="B45" s="1394"/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</row>
    <row r="46" spans="1:14" x14ac:dyDescent="0.25">
      <c r="A46" s="1405"/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</row>
  </sheetData>
  <sheetProtection selectLockedCells="1" selectUnlockedCells="1"/>
  <mergeCells count="43">
    <mergeCell ref="B7:N7"/>
    <mergeCell ref="B8:N8"/>
    <mergeCell ref="B10:N10"/>
    <mergeCell ref="B11:N11"/>
    <mergeCell ref="B12:N12"/>
    <mergeCell ref="J14:J15"/>
    <mergeCell ref="K14:K15"/>
    <mergeCell ref="A14:A15"/>
    <mergeCell ref="B14:B15"/>
    <mergeCell ref="C14:C15"/>
    <mergeCell ref="D14:D15"/>
    <mergeCell ref="E14:E15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B35:C35"/>
    <mergeCell ref="E35:G35"/>
    <mergeCell ref="J35:M35"/>
    <mergeCell ref="B38:C38"/>
    <mergeCell ref="E38:G38"/>
    <mergeCell ref="J38:M38"/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</row>
    <row r="7" spans="2:15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</row>
    <row r="8" spans="2:15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</row>
    <row r="9" spans="2:15" x14ac:dyDescent="0.25">
      <c r="C9" s="1394" t="s">
        <v>710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</row>
    <row r="10" spans="2:15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</row>
    <row r="11" spans="2:15" ht="15.75" thickBot="1" x14ac:dyDescent="0.3">
      <c r="D11" t="s">
        <v>641</v>
      </c>
    </row>
    <row r="12" spans="2:15" ht="15.75" thickBot="1" x14ac:dyDescent="0.3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11</v>
      </c>
      <c r="G12" s="51" t="s">
        <v>12</v>
      </c>
      <c r="H12" s="1411" t="s">
        <v>13</v>
      </c>
      <c r="I12" s="1410" t="s">
        <v>14</v>
      </c>
      <c r="J12" s="1410" t="s">
        <v>15</v>
      </c>
      <c r="K12" s="1410" t="s">
        <v>16</v>
      </c>
      <c r="L12" s="1410" t="s">
        <v>17</v>
      </c>
      <c r="M12" s="1410" t="s">
        <v>18</v>
      </c>
      <c r="N12" s="1412" t="s">
        <v>19</v>
      </c>
      <c r="O12" s="1449" t="s">
        <v>20</v>
      </c>
    </row>
    <row r="13" spans="2:15" ht="15.75" thickBot="1" x14ac:dyDescent="0.3">
      <c r="B13" s="1409"/>
      <c r="C13" s="1410"/>
      <c r="D13" s="1410"/>
      <c r="E13" s="1410"/>
      <c r="F13" s="1410"/>
      <c r="G13" s="52" t="s">
        <v>21</v>
      </c>
      <c r="H13" s="1411"/>
      <c r="I13" s="1410"/>
      <c r="J13" s="1410"/>
      <c r="K13" s="1410"/>
      <c r="L13" s="1410"/>
      <c r="M13" s="1410"/>
      <c r="N13" s="1412"/>
      <c r="O13" s="1450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451" t="s">
        <v>288</v>
      </c>
      <c r="D101" s="1452"/>
      <c r="E101" s="1452"/>
      <c r="F101" s="1453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394" t="s">
        <v>195</v>
      </c>
      <c r="C105" s="1394"/>
      <c r="E105" s="1394" t="s">
        <v>616</v>
      </c>
      <c r="F105" s="1394"/>
      <c r="G105" s="5"/>
      <c r="H105" s="25"/>
      <c r="I105" s="25"/>
      <c r="J105" s="1394" t="s">
        <v>196</v>
      </c>
      <c r="K105" s="1394"/>
      <c r="L105" s="1394"/>
      <c r="M105" s="1394"/>
      <c r="N105" s="1394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405" t="s">
        <v>678</v>
      </c>
      <c r="C107" s="1405"/>
      <c r="E107" s="1405" t="s">
        <v>677</v>
      </c>
      <c r="F107" s="1405"/>
      <c r="H107" s="25"/>
      <c r="I107" s="25"/>
      <c r="J107" s="1405" t="s">
        <v>678</v>
      </c>
      <c r="K107" s="1405"/>
      <c r="L107" s="1405"/>
      <c r="M107" s="1405"/>
      <c r="N107" s="1405"/>
    </row>
    <row r="108" spans="2:15" x14ac:dyDescent="0.25">
      <c r="B108" s="1394" t="s">
        <v>709</v>
      </c>
      <c r="C108" s="1394"/>
      <c r="E108" s="1394" t="s">
        <v>688</v>
      </c>
      <c r="F108" s="1394"/>
      <c r="G108" s="126"/>
      <c r="H108" s="125"/>
      <c r="I108" s="125"/>
      <c r="J108" s="1394" t="s">
        <v>523</v>
      </c>
      <c r="K108" s="1394"/>
      <c r="L108" s="1394"/>
      <c r="M108" s="1394"/>
      <c r="N108" s="1394"/>
    </row>
    <row r="109" spans="2:15" x14ac:dyDescent="0.25">
      <c r="B109" s="1405" t="s">
        <v>707</v>
      </c>
      <c r="C109" s="1405"/>
      <c r="E109" s="1405" t="s">
        <v>618</v>
      </c>
      <c r="F109" s="1405"/>
      <c r="H109" s="25"/>
      <c r="I109" s="25"/>
      <c r="J109" s="1405" t="s">
        <v>493</v>
      </c>
      <c r="K109" s="1405"/>
      <c r="L109" s="1405"/>
      <c r="M109" s="1405"/>
      <c r="N109" s="1405"/>
    </row>
    <row r="112" spans="2:15" x14ac:dyDescent="0.25">
      <c r="C112" s="1394"/>
      <c r="D112" s="1394"/>
      <c r="E112" s="1394"/>
      <c r="F112" s="1394"/>
      <c r="G112" s="1394"/>
      <c r="H112" s="1394"/>
      <c r="I112" s="1394"/>
      <c r="J112" s="1394"/>
      <c r="K112" s="1394"/>
      <c r="L112" s="1394"/>
      <c r="M112" s="1394"/>
      <c r="N112" s="1394"/>
    </row>
    <row r="115" spans="3:14" x14ac:dyDescent="0.25">
      <c r="C115" s="1405"/>
      <c r="D115" s="1405"/>
      <c r="E115" s="1405"/>
      <c r="F115" s="1405"/>
      <c r="G115" s="1405"/>
      <c r="H115" s="1405"/>
      <c r="I115" s="1405"/>
      <c r="J115" s="1405"/>
      <c r="K115" s="1405"/>
      <c r="L115" s="1405"/>
      <c r="M115" s="1405"/>
      <c r="N115" s="1405"/>
    </row>
    <row r="116" spans="3:14" x14ac:dyDescent="0.25">
      <c r="C116" s="1394"/>
      <c r="D116" s="1394"/>
      <c r="E116" s="1394"/>
      <c r="F116" s="1394"/>
      <c r="G116" s="1394"/>
      <c r="H116" s="1394"/>
      <c r="I116" s="1394"/>
      <c r="J116" s="1394"/>
      <c r="K116" s="1394"/>
      <c r="L116" s="1394"/>
      <c r="M116" s="1394"/>
      <c r="N116" s="1394"/>
    </row>
    <row r="117" spans="3:14" x14ac:dyDescent="0.25">
      <c r="C117" s="1405"/>
      <c r="D117" s="1405"/>
      <c r="E117" s="1405"/>
      <c r="F117" s="1405"/>
      <c r="G117" s="1405"/>
      <c r="H117" s="1405"/>
      <c r="I117" s="1405"/>
      <c r="J117" s="1405"/>
      <c r="K117" s="1405"/>
      <c r="L117" s="1405"/>
      <c r="M117" s="1405"/>
      <c r="N117" s="1405"/>
    </row>
  </sheetData>
  <sheetProtection selectLockedCells="1" selectUnlockedCells="1"/>
  <mergeCells count="35">
    <mergeCell ref="C6:O6"/>
    <mergeCell ref="C7:O7"/>
    <mergeCell ref="C8:O8"/>
    <mergeCell ref="C9:O9"/>
    <mergeCell ref="C10:O10"/>
    <mergeCell ref="B12:B13"/>
    <mergeCell ref="C12:C13"/>
    <mergeCell ref="D12:D13"/>
    <mergeCell ref="E12:E13"/>
    <mergeCell ref="E109:F109"/>
    <mergeCell ref="C101:F101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714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454" t="s">
        <v>194</v>
      </c>
      <c r="B29" s="1455"/>
      <c r="C29" s="1455"/>
      <c r="D29" s="1455"/>
      <c r="E29" s="1456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394" t="s">
        <v>195</v>
      </c>
      <c r="C32" s="1394"/>
      <c r="D32" s="24"/>
      <c r="E32" s="1394" t="s">
        <v>680</v>
      </c>
      <c r="F32" s="1394"/>
      <c r="G32" s="1394"/>
      <c r="J32" s="1394" t="s">
        <v>196</v>
      </c>
      <c r="K32" s="1394"/>
      <c r="L32" s="1394"/>
      <c r="M32" s="1394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405" t="s">
        <v>197</v>
      </c>
      <c r="C35" s="1405"/>
      <c r="D35" s="25"/>
      <c r="E35" s="1405" t="s">
        <v>684</v>
      </c>
      <c r="F35" s="1405"/>
      <c r="G35" s="1405"/>
      <c r="J35" s="1405" t="s">
        <v>683</v>
      </c>
      <c r="K35" s="1405"/>
      <c r="L35" s="1405"/>
      <c r="M35" s="1405"/>
      <c r="N35" s="25"/>
    </row>
    <row r="36" spans="1:14" x14ac:dyDescent="0.25">
      <c r="A36" s="96"/>
      <c r="B36" s="1394" t="s">
        <v>709</v>
      </c>
      <c r="C36" s="1394"/>
      <c r="D36" s="24"/>
      <c r="E36" s="1394" t="s">
        <v>687</v>
      </c>
      <c r="F36" s="1394"/>
      <c r="G36" s="1394"/>
      <c r="J36" s="1394" t="s">
        <v>537</v>
      </c>
      <c r="K36" s="1394"/>
      <c r="L36" s="1394"/>
      <c r="M36" s="1394"/>
      <c r="N36" s="24"/>
    </row>
    <row r="37" spans="1:14" x14ac:dyDescent="0.25">
      <c r="A37" s="99"/>
      <c r="B37" s="1405" t="s">
        <v>707</v>
      </c>
      <c r="C37" s="1405"/>
      <c r="D37" s="25"/>
      <c r="E37" s="1405" t="s">
        <v>685</v>
      </c>
      <c r="F37" s="1405"/>
      <c r="G37" s="1405"/>
      <c r="J37" s="1405" t="s">
        <v>493</v>
      </c>
      <c r="K37" s="1405"/>
      <c r="L37" s="1405"/>
      <c r="M37" s="140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A14:A15"/>
    <mergeCell ref="B14:B15"/>
    <mergeCell ref="C14:C15"/>
    <mergeCell ref="D14:D15"/>
    <mergeCell ref="E14:E15"/>
    <mergeCell ref="M14:M15"/>
    <mergeCell ref="N14:N15"/>
    <mergeCell ref="G14:G15"/>
    <mergeCell ref="H14:H15"/>
    <mergeCell ref="I14:I15"/>
    <mergeCell ref="J14:J15"/>
    <mergeCell ref="K14:K15"/>
    <mergeCell ref="L14:L15"/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717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444" t="s">
        <v>6</v>
      </c>
      <c r="C14" s="1444" t="s">
        <v>7</v>
      </c>
      <c r="D14" s="1444" t="s">
        <v>8</v>
      </c>
      <c r="E14" s="1444" t="s">
        <v>10</v>
      </c>
      <c r="F14" s="1444" t="s">
        <v>11</v>
      </c>
      <c r="G14" s="1444" t="s">
        <v>208</v>
      </c>
      <c r="H14" s="1458" t="s">
        <v>209</v>
      </c>
      <c r="I14" s="165" t="s">
        <v>12</v>
      </c>
      <c r="J14" s="1444" t="s">
        <v>13</v>
      </c>
      <c r="K14" s="1444" t="s">
        <v>14</v>
      </c>
      <c r="L14" s="1444" t="s">
        <v>15</v>
      </c>
      <c r="M14" s="1444" t="s">
        <v>16</v>
      </c>
      <c r="N14" s="1444" t="s">
        <v>17</v>
      </c>
      <c r="O14" s="1444" t="s">
        <v>18</v>
      </c>
      <c r="P14" s="1444" t="s">
        <v>19</v>
      </c>
      <c r="Q14" s="1444" t="s">
        <v>20</v>
      </c>
    </row>
    <row r="15" spans="2:17" x14ac:dyDescent="0.25">
      <c r="B15" s="1444"/>
      <c r="C15" s="1444"/>
      <c r="D15" s="1444"/>
      <c r="E15" s="1444"/>
      <c r="F15" s="1444"/>
      <c r="G15" s="1444"/>
      <c r="H15" s="1458"/>
      <c r="I15" s="165" t="s">
        <v>21</v>
      </c>
      <c r="J15" s="1444"/>
      <c r="K15" s="1444"/>
      <c r="L15" s="1444"/>
      <c r="M15" s="1444"/>
      <c r="N15" s="1444"/>
      <c r="O15" s="1444"/>
      <c r="P15" s="1444"/>
      <c r="Q15" s="1444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445" t="s">
        <v>719</v>
      </c>
      <c r="D34" s="1446"/>
      <c r="E34" s="1446"/>
      <c r="F34" s="1446"/>
      <c r="G34" s="1446"/>
      <c r="H34" s="1446"/>
      <c r="I34" s="1457" t="s">
        <v>704</v>
      </c>
      <c r="J34" s="1448">
        <f>SUM(J16:J33)</f>
        <v>0</v>
      </c>
      <c r="K34" s="1447" t="s">
        <v>704</v>
      </c>
      <c r="L34" s="1447">
        <v>32574.5</v>
      </c>
      <c r="M34" s="1447">
        <v>79816.72</v>
      </c>
      <c r="N34" s="1447">
        <v>34504</v>
      </c>
      <c r="O34" s="1447">
        <v>1670</v>
      </c>
      <c r="P34" s="1447">
        <v>148565.22</v>
      </c>
      <c r="Q34" s="1447">
        <v>986434.78</v>
      </c>
    </row>
    <row r="35" spans="2:17" x14ac:dyDescent="0.25">
      <c r="B35" s="153"/>
      <c r="C35" s="1445"/>
      <c r="D35" s="1446"/>
      <c r="E35" s="1446"/>
      <c r="F35" s="1446"/>
      <c r="G35" s="1446"/>
      <c r="H35" s="1446"/>
      <c r="I35" s="1457"/>
      <c r="J35" s="1448"/>
      <c r="K35" s="1447"/>
      <c r="L35" s="1447"/>
      <c r="M35" s="1447"/>
      <c r="N35" s="1447"/>
      <c r="O35" s="1447"/>
      <c r="P35" s="1447"/>
      <c r="Q35" s="1447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394" t="s">
        <v>708</v>
      </c>
      <c r="F41" s="1394"/>
      <c r="G41" s="5"/>
      <c r="H41" s="199"/>
      <c r="I41" s="5"/>
      <c r="L41" s="1394" t="s">
        <v>196</v>
      </c>
      <c r="M41" s="1394"/>
      <c r="N41" s="1394"/>
      <c r="O41" s="1394"/>
      <c r="P41" s="1394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405" t="s">
        <v>718</v>
      </c>
      <c r="F43" s="1405"/>
      <c r="L43" s="1405" t="s">
        <v>683</v>
      </c>
      <c r="M43" s="1405"/>
      <c r="N43" s="1405"/>
      <c r="O43" s="1405"/>
      <c r="P43" s="1405"/>
    </row>
    <row r="44" spans="2:17" x14ac:dyDescent="0.25">
      <c r="C44" s="24" t="s">
        <v>709</v>
      </c>
      <c r="D44" s="5"/>
      <c r="E44" s="1394" t="s">
        <v>686</v>
      </c>
      <c r="F44" s="1394"/>
      <c r="G44" s="126"/>
      <c r="H44" s="201"/>
      <c r="I44" s="126"/>
      <c r="L44" s="1394" t="s">
        <v>523</v>
      </c>
      <c r="M44" s="1394"/>
      <c r="N44" s="1394"/>
      <c r="O44" s="1394"/>
      <c r="P44" s="1394"/>
    </row>
    <row r="45" spans="2:17" x14ac:dyDescent="0.25">
      <c r="C45" s="25" t="s">
        <v>707</v>
      </c>
      <c r="E45" s="1405" t="s">
        <v>681</v>
      </c>
      <c r="F45" s="1405"/>
      <c r="L45" s="1405" t="s">
        <v>493</v>
      </c>
      <c r="M45" s="1405"/>
      <c r="N45" s="1405"/>
      <c r="O45" s="1405"/>
      <c r="P45" s="1405"/>
    </row>
    <row r="48" spans="2:17" x14ac:dyDescent="0.25">
      <c r="C48" s="1394"/>
      <c r="D48" s="1394"/>
      <c r="E48" s="1394"/>
      <c r="F48" s="1394"/>
      <c r="G48" s="1394"/>
      <c r="H48" s="1394"/>
      <c r="I48" s="1394"/>
      <c r="J48" s="1394"/>
      <c r="K48" s="1394"/>
      <c r="L48" s="1394"/>
      <c r="M48" s="1394"/>
      <c r="N48" s="1394"/>
      <c r="O48" s="1394"/>
      <c r="P48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  <row r="52" spans="3:16" x14ac:dyDescent="0.25">
      <c r="C52" s="1394"/>
      <c r="D52" s="1394"/>
      <c r="E52" s="1394"/>
      <c r="F52" s="1394"/>
      <c r="G52" s="1394"/>
      <c r="H52" s="1394"/>
      <c r="I52" s="1394"/>
      <c r="J52" s="1394"/>
      <c r="K52" s="1394"/>
      <c r="L52" s="1394"/>
      <c r="M52" s="1394"/>
      <c r="N52" s="1394"/>
      <c r="O52" s="1394"/>
      <c r="P52" s="1394"/>
    </row>
    <row r="53" spans="3:16" x14ac:dyDescent="0.25">
      <c r="C53" s="1405"/>
      <c r="D53" s="1405"/>
      <c r="E53" s="1405"/>
      <c r="F53" s="1405"/>
      <c r="G53" s="1405"/>
      <c r="H53" s="1405"/>
      <c r="I53" s="1405"/>
      <c r="J53" s="1405"/>
      <c r="K53" s="1405"/>
      <c r="L53" s="1405"/>
      <c r="M53" s="1405"/>
      <c r="N53" s="1405"/>
      <c r="O53" s="1405"/>
      <c r="P53" s="1405"/>
    </row>
  </sheetData>
  <sheetProtection selectLockedCells="1" selectUnlockedCells="1"/>
  <mergeCells count="42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P34:P35"/>
    <mergeCell ref="C34:H35"/>
    <mergeCell ref="I34:I35"/>
    <mergeCell ref="J34:J35"/>
    <mergeCell ref="K34:K35"/>
    <mergeCell ref="L34:L35"/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</row>
    <row r="7" spans="2:15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</row>
    <row r="8" spans="2:15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</row>
    <row r="9" spans="2:15" x14ac:dyDescent="0.25">
      <c r="C9" s="1394" t="s">
        <v>722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</row>
    <row r="10" spans="2:15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</row>
    <row r="11" spans="2:15" ht="15.75" thickBot="1" x14ac:dyDescent="0.3">
      <c r="D11" t="s">
        <v>641</v>
      </c>
    </row>
    <row r="12" spans="2:15" ht="15.75" thickBot="1" x14ac:dyDescent="0.3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11</v>
      </c>
      <c r="G12" s="51" t="s">
        <v>12</v>
      </c>
      <c r="H12" s="1411" t="s">
        <v>13</v>
      </c>
      <c r="I12" s="1410" t="s">
        <v>14</v>
      </c>
      <c r="J12" s="1410" t="s">
        <v>15</v>
      </c>
      <c r="K12" s="1410" t="s">
        <v>16</v>
      </c>
      <c r="L12" s="1410" t="s">
        <v>17</v>
      </c>
      <c r="M12" s="1410" t="s">
        <v>18</v>
      </c>
      <c r="N12" s="1412" t="s">
        <v>19</v>
      </c>
      <c r="O12" s="1449" t="s">
        <v>20</v>
      </c>
    </row>
    <row r="13" spans="2:15" x14ac:dyDescent="0.25">
      <c r="B13" s="1464"/>
      <c r="C13" s="1461"/>
      <c r="D13" s="1461"/>
      <c r="E13" s="1461"/>
      <c r="F13" s="1461"/>
      <c r="G13" s="203" t="s">
        <v>21</v>
      </c>
      <c r="H13" s="1466"/>
      <c r="I13" s="1461"/>
      <c r="J13" s="1461"/>
      <c r="K13" s="1461"/>
      <c r="L13" s="1461"/>
      <c r="M13" s="1461"/>
      <c r="N13" s="1465"/>
      <c r="O13" s="1450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462" t="s">
        <v>288</v>
      </c>
      <c r="D98" s="1463"/>
      <c r="E98" s="1463"/>
      <c r="F98" s="1445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460" t="s">
        <v>195</v>
      </c>
      <c r="C102" s="1460"/>
      <c r="D102" s="205"/>
      <c r="E102" s="1460" t="s">
        <v>616</v>
      </c>
      <c r="F102" s="1460"/>
      <c r="G102" s="206"/>
      <c r="H102" s="207"/>
      <c r="I102" s="207"/>
      <c r="J102" s="1460" t="s">
        <v>196</v>
      </c>
      <c r="K102" s="1460"/>
      <c r="L102" s="1460"/>
      <c r="M102" s="1460"/>
      <c r="N102" s="1460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459" t="s">
        <v>678</v>
      </c>
      <c r="C104" s="1459"/>
      <c r="D104" s="205"/>
      <c r="E104" s="1459" t="s">
        <v>677</v>
      </c>
      <c r="F104" s="1459"/>
      <c r="G104" s="205"/>
      <c r="H104" s="207"/>
      <c r="I104" s="207"/>
      <c r="J104" s="1459" t="s">
        <v>678</v>
      </c>
      <c r="K104" s="1459"/>
      <c r="L104" s="1459"/>
      <c r="M104" s="1459"/>
      <c r="N104" s="1459"/>
      <c r="O104" s="205"/>
    </row>
    <row r="105" spans="2:15" ht="15.75" x14ac:dyDescent="0.25">
      <c r="B105" s="1460" t="s">
        <v>709</v>
      </c>
      <c r="C105" s="1460"/>
      <c r="D105" s="205"/>
      <c r="E105" s="1460" t="s">
        <v>735</v>
      </c>
      <c r="F105" s="1460"/>
      <c r="G105" s="206"/>
      <c r="H105" s="204"/>
      <c r="I105" s="204"/>
      <c r="J105" s="1460" t="s">
        <v>736</v>
      </c>
      <c r="K105" s="1460"/>
      <c r="L105" s="1460"/>
      <c r="M105" s="1460"/>
      <c r="N105" s="1460"/>
      <c r="O105" s="205"/>
    </row>
    <row r="106" spans="2:15" ht="15.75" x14ac:dyDescent="0.25">
      <c r="B106" s="1459" t="s">
        <v>707</v>
      </c>
      <c r="C106" s="1459"/>
      <c r="D106" s="205"/>
      <c r="E106" s="1459" t="s">
        <v>618</v>
      </c>
      <c r="F106" s="1459"/>
      <c r="G106" s="205"/>
      <c r="H106" s="207"/>
      <c r="I106" s="207"/>
      <c r="J106" s="1459" t="s">
        <v>493</v>
      </c>
      <c r="K106" s="1459"/>
      <c r="L106" s="1459"/>
      <c r="M106" s="1459"/>
      <c r="N106" s="1459"/>
      <c r="O106" s="205"/>
    </row>
    <row r="109" spans="2:15" x14ac:dyDescent="0.25">
      <c r="C109" s="1394"/>
      <c r="D109" s="1394"/>
      <c r="E109" s="1394"/>
      <c r="F109" s="1394"/>
      <c r="G109" s="1394"/>
      <c r="H109" s="1394"/>
      <c r="I109" s="1394"/>
      <c r="J109" s="1394"/>
      <c r="K109" s="1394"/>
      <c r="L109" s="1394"/>
      <c r="M109" s="1394"/>
      <c r="N109" s="1394"/>
    </row>
    <row r="112" spans="2:15" x14ac:dyDescent="0.25">
      <c r="C112" s="1405"/>
      <c r="D112" s="1405"/>
      <c r="E112" s="1405"/>
      <c r="F112" s="1405"/>
      <c r="G112" s="1405"/>
      <c r="H112" s="1405"/>
      <c r="I112" s="1405"/>
      <c r="J112" s="1405"/>
      <c r="K112" s="1405"/>
      <c r="L112" s="1405"/>
      <c r="M112" s="1405"/>
      <c r="N112" s="1405"/>
    </row>
    <row r="113" spans="3:14" x14ac:dyDescent="0.25">
      <c r="C113" s="1394"/>
      <c r="D113" s="1394"/>
      <c r="E113" s="1394"/>
      <c r="F113" s="1394"/>
      <c r="G113" s="1394"/>
      <c r="H113" s="1394"/>
      <c r="I113" s="1394"/>
      <c r="J113" s="1394"/>
      <c r="K113" s="1394"/>
      <c r="L113" s="1394"/>
      <c r="M113" s="1394"/>
      <c r="N113" s="1394"/>
    </row>
    <row r="114" spans="3:14" x14ac:dyDescent="0.25">
      <c r="C114" s="1405"/>
      <c r="D114" s="1405"/>
      <c r="E114" s="1405"/>
      <c r="F114" s="1405"/>
      <c r="G114" s="1405"/>
      <c r="H114" s="1405"/>
      <c r="I114" s="1405"/>
      <c r="J114" s="1405"/>
      <c r="K114" s="1405"/>
      <c r="L114" s="1405"/>
      <c r="M114" s="1405"/>
      <c r="N114" s="1405"/>
    </row>
  </sheetData>
  <sheetProtection selectLockedCells="1" selectUnlockedCells="1"/>
  <mergeCells count="35"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  <mergeCell ref="C6:O6"/>
    <mergeCell ref="C7:O7"/>
    <mergeCell ref="C8:O8"/>
    <mergeCell ref="C9:O9"/>
    <mergeCell ref="C10:O10"/>
    <mergeCell ref="E104:F104"/>
    <mergeCell ref="J104:N104"/>
    <mergeCell ref="B105:C105"/>
    <mergeCell ref="E105:F105"/>
    <mergeCell ref="J105:N105"/>
    <mergeCell ref="B104:C104"/>
    <mergeCell ref="B102:C102"/>
    <mergeCell ref="E102:F102"/>
    <mergeCell ref="J102:N102"/>
    <mergeCell ref="E12:E13"/>
    <mergeCell ref="C98:F98"/>
    <mergeCell ref="D12:D13"/>
    <mergeCell ref="B12:B13"/>
    <mergeCell ref="N12:N13"/>
    <mergeCell ref="C114:N114"/>
    <mergeCell ref="B106:C106"/>
    <mergeCell ref="E106:F106"/>
    <mergeCell ref="J106:N106"/>
    <mergeCell ref="C109:N109"/>
    <mergeCell ref="C112:N112"/>
    <mergeCell ref="C113:N1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723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444" t="s">
        <v>6</v>
      </c>
      <c r="C14" s="1444" t="s">
        <v>7</v>
      </c>
      <c r="D14" s="1444" t="s">
        <v>8</v>
      </c>
      <c r="E14" s="1444" t="s">
        <v>10</v>
      </c>
      <c r="F14" s="1444" t="s">
        <v>11</v>
      </c>
      <c r="G14" s="1444" t="s">
        <v>208</v>
      </c>
      <c r="H14" s="1458" t="s">
        <v>209</v>
      </c>
      <c r="I14" s="165" t="s">
        <v>12</v>
      </c>
      <c r="J14" s="1444" t="s">
        <v>13</v>
      </c>
      <c r="K14" s="1444" t="s">
        <v>14</v>
      </c>
      <c r="L14" s="1444" t="s">
        <v>15</v>
      </c>
      <c r="M14" s="1444" t="s">
        <v>16</v>
      </c>
      <c r="N14" s="1444" t="s">
        <v>17</v>
      </c>
      <c r="O14" s="1444" t="s">
        <v>18</v>
      </c>
      <c r="P14" s="1444" t="s">
        <v>19</v>
      </c>
      <c r="Q14" s="1444" t="s">
        <v>20</v>
      </c>
    </row>
    <row r="15" spans="2:17" x14ac:dyDescent="0.25">
      <c r="B15" s="1444"/>
      <c r="C15" s="1444"/>
      <c r="D15" s="1444"/>
      <c r="E15" s="1444"/>
      <c r="F15" s="1444"/>
      <c r="G15" s="1444"/>
      <c r="H15" s="1458"/>
      <c r="I15" s="165" t="s">
        <v>21</v>
      </c>
      <c r="J15" s="1444"/>
      <c r="K15" s="1444"/>
      <c r="L15" s="1444"/>
      <c r="M15" s="1444"/>
      <c r="N15" s="1444"/>
      <c r="O15" s="1444"/>
      <c r="P15" s="1444"/>
      <c r="Q15" s="1444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445" t="s">
        <v>719</v>
      </c>
      <c r="D39" s="1446"/>
      <c r="E39" s="1446"/>
      <c r="F39" s="1446"/>
      <c r="G39" s="1446"/>
      <c r="H39" s="1446"/>
      <c r="I39" s="1468">
        <v>1336500</v>
      </c>
      <c r="J39" s="1470">
        <f>SUM(J16:J38)</f>
        <v>0</v>
      </c>
      <c r="K39" s="1468">
        <v>1336500</v>
      </c>
      <c r="L39" s="1467">
        <v>38357.550000000003</v>
      </c>
      <c r="M39" s="1467">
        <v>85140.7</v>
      </c>
      <c r="N39" s="1467">
        <v>40629.599999999999</v>
      </c>
      <c r="O39" s="1467">
        <v>2985.12</v>
      </c>
      <c r="P39" s="1467">
        <v>167112.97</v>
      </c>
      <c r="Q39" s="1467">
        <v>1169387.03</v>
      </c>
    </row>
    <row r="40" spans="2:17" x14ac:dyDescent="0.25">
      <c r="B40" s="153"/>
      <c r="C40" s="1445"/>
      <c r="D40" s="1446"/>
      <c r="E40" s="1446"/>
      <c r="F40" s="1446"/>
      <c r="G40" s="1446"/>
      <c r="H40" s="1446"/>
      <c r="I40" s="1469"/>
      <c r="J40" s="1470"/>
      <c r="K40" s="1469"/>
      <c r="L40" s="1467"/>
      <c r="M40" s="1467"/>
      <c r="N40" s="1467"/>
      <c r="O40" s="1467"/>
      <c r="P40" s="1467"/>
      <c r="Q40" s="1467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460" t="s">
        <v>741</v>
      </c>
      <c r="F46" s="1460"/>
      <c r="G46" s="206"/>
      <c r="H46" s="206"/>
      <c r="I46" s="206"/>
      <c r="J46" s="205"/>
      <c r="K46" s="205"/>
      <c r="L46" s="1460" t="s">
        <v>196</v>
      </c>
      <c r="M46" s="1460"/>
      <c r="N46" s="1460"/>
      <c r="O46" s="1460"/>
      <c r="P46" s="1460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459" t="s">
        <v>683</v>
      </c>
      <c r="M48" s="1459"/>
      <c r="N48" s="1459"/>
      <c r="O48" s="1459"/>
      <c r="P48" s="1459"/>
    </row>
    <row r="49" spans="3:16" ht="15.75" x14ac:dyDescent="0.25">
      <c r="C49" s="204" t="s">
        <v>709</v>
      </c>
      <c r="D49" s="206"/>
      <c r="E49" s="1460" t="s">
        <v>737</v>
      </c>
      <c r="F49" s="1460"/>
      <c r="G49" s="206"/>
      <c r="H49" s="206"/>
      <c r="I49" s="206"/>
      <c r="J49" s="205"/>
      <c r="K49" s="205"/>
      <c r="L49" s="1460" t="s">
        <v>736</v>
      </c>
      <c r="M49" s="1460"/>
      <c r="N49" s="1460"/>
      <c r="O49" s="1460"/>
      <c r="P49" s="1460"/>
    </row>
    <row r="50" spans="3:16" ht="15.75" x14ac:dyDescent="0.25">
      <c r="C50" s="207" t="s">
        <v>707</v>
      </c>
      <c r="D50" s="205"/>
      <c r="E50" s="1459" t="s">
        <v>743</v>
      </c>
      <c r="F50" s="1459"/>
      <c r="G50" s="205"/>
      <c r="H50" s="205"/>
      <c r="I50" s="205"/>
      <c r="J50" s="205"/>
      <c r="K50" s="205"/>
      <c r="L50" s="1459" t="s">
        <v>493</v>
      </c>
      <c r="M50" s="1459"/>
      <c r="N50" s="1459"/>
      <c r="O50" s="1459"/>
      <c r="P50" s="1459"/>
    </row>
    <row r="53" spans="3:16" x14ac:dyDescent="0.25">
      <c r="C53" s="1394"/>
      <c r="D53" s="1394"/>
      <c r="E53" s="1394"/>
      <c r="F53" s="1394"/>
      <c r="G53" s="1394"/>
      <c r="H53" s="1394"/>
      <c r="I53" s="1394"/>
      <c r="J53" s="1394"/>
      <c r="K53" s="1394"/>
      <c r="L53" s="1394"/>
      <c r="M53" s="1394"/>
      <c r="N53" s="1394"/>
      <c r="O53" s="1394"/>
      <c r="P53" s="1394"/>
    </row>
    <row r="56" spans="3:16" x14ac:dyDescent="0.25">
      <c r="C56" s="1405"/>
      <c r="D56" s="1405"/>
      <c r="E56" s="1405"/>
      <c r="F56" s="1405"/>
      <c r="G56" s="1405"/>
      <c r="H56" s="1405"/>
      <c r="I56" s="1405"/>
      <c r="J56" s="1405"/>
      <c r="K56" s="1405"/>
      <c r="L56" s="1405"/>
      <c r="M56" s="1405"/>
      <c r="N56" s="1405"/>
      <c r="O56" s="1405"/>
      <c r="P56" s="1405"/>
    </row>
    <row r="57" spans="3:16" x14ac:dyDescent="0.25">
      <c r="C57" s="1394"/>
      <c r="D57" s="1394"/>
      <c r="E57" s="1394"/>
      <c r="F57" s="1394"/>
      <c r="G57" s="1394"/>
      <c r="H57" s="1394"/>
      <c r="I57" s="1394"/>
      <c r="J57" s="1394"/>
      <c r="K57" s="1394"/>
      <c r="L57" s="1394"/>
      <c r="M57" s="1394"/>
      <c r="N57" s="1394"/>
      <c r="O57" s="1394"/>
      <c r="P57" s="1394"/>
    </row>
    <row r="58" spans="3:16" x14ac:dyDescent="0.25">
      <c r="C58" s="1405"/>
      <c r="D58" s="1405"/>
      <c r="E58" s="1405"/>
      <c r="F58" s="1405"/>
      <c r="G58" s="1405"/>
      <c r="H58" s="1405"/>
      <c r="I58" s="1405"/>
      <c r="J58" s="1405"/>
      <c r="K58" s="1405"/>
      <c r="L58" s="1405"/>
      <c r="M58" s="1405"/>
      <c r="N58" s="1405"/>
      <c r="O58" s="1405"/>
      <c r="P58" s="1405"/>
    </row>
  </sheetData>
  <sheetProtection selectLockedCells="1" selectUnlockedCells="1"/>
  <mergeCells count="41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9:H40"/>
    <mergeCell ref="I39:I40"/>
    <mergeCell ref="J39:J40"/>
    <mergeCell ref="K39:K40"/>
    <mergeCell ref="L39:L40"/>
    <mergeCell ref="M39:M40"/>
    <mergeCell ref="N39:N40"/>
    <mergeCell ref="O39:O40"/>
    <mergeCell ref="P39:P40"/>
    <mergeCell ref="Q39:Q40"/>
    <mergeCell ref="E46:F46"/>
    <mergeCell ref="L46:P46"/>
    <mergeCell ref="C53:P53"/>
    <mergeCell ref="C56:P56"/>
    <mergeCell ref="C57:P57"/>
    <mergeCell ref="C58:P58"/>
    <mergeCell ref="L48:P48"/>
    <mergeCell ref="E49:F49"/>
    <mergeCell ref="L49:P49"/>
    <mergeCell ref="E50:F50"/>
    <mergeCell ref="L50:P50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733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454" t="s">
        <v>194</v>
      </c>
      <c r="B29" s="1455"/>
      <c r="C29" s="1455"/>
      <c r="D29" s="1455"/>
      <c r="E29" s="1456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460" t="s">
        <v>195</v>
      </c>
      <c r="C32" s="1460"/>
      <c r="D32" s="204"/>
      <c r="E32" s="1460" t="s">
        <v>680</v>
      </c>
      <c r="F32" s="1460"/>
      <c r="G32" s="1460"/>
      <c r="H32" s="205"/>
      <c r="I32" s="205"/>
      <c r="J32" s="1460" t="s">
        <v>196</v>
      </c>
      <c r="K32" s="1460"/>
      <c r="L32" s="1460"/>
      <c r="M32" s="1460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459" t="s">
        <v>197</v>
      </c>
      <c r="C35" s="1459"/>
      <c r="D35" s="207"/>
      <c r="E35" s="1459" t="s">
        <v>684</v>
      </c>
      <c r="F35" s="1459"/>
      <c r="G35" s="1459"/>
      <c r="H35" s="205"/>
      <c r="I35" s="205"/>
      <c r="J35" s="1459" t="s">
        <v>683</v>
      </c>
      <c r="K35" s="1459"/>
      <c r="L35" s="1459"/>
      <c r="M35" s="1459"/>
      <c r="N35" s="25"/>
    </row>
    <row r="36" spans="1:14" ht="15.75" x14ac:dyDescent="0.25">
      <c r="A36" s="207"/>
      <c r="B36" s="1460" t="s">
        <v>709</v>
      </c>
      <c r="C36" s="1460"/>
      <c r="D36" s="204"/>
      <c r="E36" s="1460" t="s">
        <v>739</v>
      </c>
      <c r="F36" s="1460"/>
      <c r="G36" s="1460"/>
      <c r="H36" s="205"/>
      <c r="I36" s="205"/>
      <c r="J36" s="1460" t="s">
        <v>738</v>
      </c>
      <c r="K36" s="1460"/>
      <c r="L36" s="1460"/>
      <c r="M36" s="1460"/>
      <c r="N36" s="24"/>
    </row>
    <row r="37" spans="1:14" ht="15.75" x14ac:dyDescent="0.25">
      <c r="A37" s="205"/>
      <c r="B37" s="1459" t="s">
        <v>707</v>
      </c>
      <c r="C37" s="1459"/>
      <c r="D37" s="207"/>
      <c r="E37" s="1459" t="s">
        <v>685</v>
      </c>
      <c r="F37" s="1459"/>
      <c r="G37" s="1459"/>
      <c r="H37" s="205"/>
      <c r="I37" s="205"/>
      <c r="J37" s="1459" t="s">
        <v>493</v>
      </c>
      <c r="K37" s="1459"/>
      <c r="L37" s="1459"/>
      <c r="M37" s="1459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A43:N43"/>
    <mergeCell ref="B37:C37"/>
    <mergeCell ref="E37:G37"/>
    <mergeCell ref="J37:M37"/>
    <mergeCell ref="A41:N41"/>
    <mergeCell ref="A42:N4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</row>
    <row r="8" spans="1:13" x14ac:dyDescent="0.25">
      <c r="A8" s="1394" t="s">
        <v>3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</row>
    <row r="9" spans="1:13" x14ac:dyDescent="0.25">
      <c r="A9" s="1394" t="s">
        <v>745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</row>
    <row r="10" spans="1:13" x14ac:dyDescent="0.25">
      <c r="A10" s="1393" t="s">
        <v>404</v>
      </c>
      <c r="B10" s="1393"/>
      <c r="C10" s="1393"/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410" t="s">
        <v>7</v>
      </c>
      <c r="B12" s="1410" t="s">
        <v>802</v>
      </c>
      <c r="C12" s="1461" t="s">
        <v>9</v>
      </c>
      <c r="D12" s="1410" t="s">
        <v>11</v>
      </c>
      <c r="E12" s="307" t="s">
        <v>12</v>
      </c>
      <c r="F12" s="1476" t="s">
        <v>13</v>
      </c>
      <c r="G12" s="1478" t="s">
        <v>14</v>
      </c>
      <c r="H12" s="1478" t="s">
        <v>15</v>
      </c>
      <c r="I12" s="1478" t="s">
        <v>16</v>
      </c>
      <c r="J12" s="1478" t="s">
        <v>17</v>
      </c>
      <c r="K12" s="1478" t="s">
        <v>18</v>
      </c>
      <c r="L12" s="1473" t="s">
        <v>19</v>
      </c>
      <c r="M12" s="1471" t="s">
        <v>20</v>
      </c>
    </row>
    <row r="13" spans="1:13" ht="13.5" customHeight="1" x14ac:dyDescent="0.25">
      <c r="A13" s="1461"/>
      <c r="B13" s="1461"/>
      <c r="C13" s="1475"/>
      <c r="D13" s="1461"/>
      <c r="E13" s="306" t="s">
        <v>21</v>
      </c>
      <c r="F13" s="1477"/>
      <c r="G13" s="1479"/>
      <c r="H13" s="1479"/>
      <c r="I13" s="1479"/>
      <c r="J13" s="1479"/>
      <c r="K13" s="1479"/>
      <c r="L13" s="1474"/>
      <c r="M13" s="1472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460"/>
      <c r="B181" s="1460"/>
      <c r="C181" s="204"/>
      <c r="D181" s="1460"/>
      <c r="E181" s="1460"/>
      <c r="F181" s="1460"/>
      <c r="G181" s="205"/>
      <c r="H181" s="205"/>
      <c r="I181" s="1460"/>
      <c r="J181" s="1460"/>
      <c r="K181" s="1460"/>
      <c r="L181" s="1460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459" t="s">
        <v>684</v>
      </c>
      <c r="H184" s="1459"/>
      <c r="I184" s="1459"/>
      <c r="J184" s="1459"/>
      <c r="K184" s="1459"/>
    </row>
    <row r="185" spans="1:13" ht="15.75" customHeight="1" x14ac:dyDescent="0.25">
      <c r="A185" s="204" t="s">
        <v>833</v>
      </c>
      <c r="B185" s="204"/>
      <c r="C185" s="204"/>
      <c r="G185" s="1480" t="s">
        <v>852</v>
      </c>
      <c r="H185" s="1480"/>
      <c r="I185" s="1480"/>
      <c r="J185" s="1480"/>
      <c r="K185" s="1480"/>
    </row>
    <row r="186" spans="1:13" ht="15.75" x14ac:dyDescent="0.25">
      <c r="A186" s="207" t="s">
        <v>851</v>
      </c>
      <c r="B186" s="207"/>
      <c r="C186" s="207"/>
      <c r="G186" s="1481" t="s">
        <v>853</v>
      </c>
      <c r="H186" s="1481"/>
      <c r="I186" s="1481"/>
      <c r="J186" s="1481"/>
      <c r="K186" s="1481"/>
    </row>
    <row r="189" spans="1:13" x14ac:dyDescent="0.25">
      <c r="B189" s="1394"/>
      <c r="C189" s="1394"/>
      <c r="D189" s="1394"/>
      <c r="E189" s="1394"/>
      <c r="F189" s="1394"/>
      <c r="G189" s="1394"/>
      <c r="H189" s="1394"/>
      <c r="I189" s="1394"/>
      <c r="J189" s="1394"/>
      <c r="K189" s="1394"/>
      <c r="L189" s="1394"/>
    </row>
    <row r="192" spans="1:13" x14ac:dyDescent="0.25">
      <c r="B192" s="1405"/>
      <c r="C192" s="1405"/>
      <c r="D192" s="1405"/>
      <c r="E192" s="1405"/>
      <c r="F192" s="1405"/>
      <c r="G192" s="1405"/>
      <c r="H192" s="1405"/>
      <c r="I192" s="1405"/>
      <c r="J192" s="1405"/>
      <c r="K192" s="1405"/>
      <c r="L192" s="1405"/>
    </row>
    <row r="193" spans="2:12" x14ac:dyDescent="0.25">
      <c r="B193" s="1394"/>
      <c r="C193" s="1394"/>
      <c r="D193" s="1394"/>
      <c r="E193" s="1394"/>
      <c r="F193" s="1394"/>
      <c r="G193" s="1394"/>
      <c r="H193" s="1394"/>
      <c r="I193" s="1394"/>
      <c r="J193" s="1394"/>
      <c r="K193" s="1394"/>
      <c r="L193" s="1394"/>
    </row>
    <row r="194" spans="2:12" x14ac:dyDescent="0.25">
      <c r="B194" s="1405"/>
      <c r="C194" s="1405"/>
      <c r="D194" s="1405"/>
      <c r="E194" s="1405"/>
      <c r="F194" s="1405"/>
      <c r="G194" s="1405"/>
      <c r="H194" s="1405"/>
      <c r="I194" s="1405"/>
      <c r="J194" s="1405"/>
      <c r="K194" s="1405"/>
      <c r="L194" s="1405"/>
    </row>
  </sheetData>
  <mergeCells count="26"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</row>
    <row r="8" spans="1:15" x14ac:dyDescent="0.25">
      <c r="A8" s="1394" t="s">
        <v>1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</row>
    <row r="9" spans="1:15" x14ac:dyDescent="0.25">
      <c r="A9" s="1394" t="s">
        <v>3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</row>
    <row r="10" spans="1:15" x14ac:dyDescent="0.25">
      <c r="A10" s="1394" t="s">
        <v>811</v>
      </c>
      <c r="B10" s="1394"/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</row>
    <row r="11" spans="1:15" x14ac:dyDescent="0.25">
      <c r="A11" s="1393" t="s">
        <v>406</v>
      </c>
      <c r="B11" s="1393"/>
      <c r="C11" s="1393"/>
      <c r="D11" s="1393"/>
      <c r="E11" s="1393"/>
      <c r="F11" s="1393"/>
      <c r="G11" s="1393"/>
      <c r="H11" s="1393"/>
      <c r="I11" s="1393"/>
      <c r="J11" s="1393"/>
      <c r="K11" s="1393"/>
      <c r="L11" s="1393"/>
      <c r="M11" s="1393"/>
      <c r="N11" s="1393"/>
      <c r="O11" s="1393"/>
    </row>
    <row r="13" spans="1:15" ht="15.75" thickBot="1" x14ac:dyDescent="0.3">
      <c r="A13" s="1490" t="s">
        <v>7</v>
      </c>
      <c r="B13" s="1492" t="s">
        <v>802</v>
      </c>
      <c r="C13" s="1493" t="s">
        <v>9</v>
      </c>
      <c r="D13" s="1484" t="s">
        <v>832</v>
      </c>
      <c r="E13" s="1484" t="s">
        <v>834</v>
      </c>
      <c r="F13" s="1488" t="s">
        <v>835</v>
      </c>
      <c r="G13" s="305" t="s">
        <v>12</v>
      </c>
      <c r="H13" s="1495" t="s">
        <v>13</v>
      </c>
      <c r="I13" s="1486" t="s">
        <v>14</v>
      </c>
      <c r="J13" s="1486" t="s">
        <v>15</v>
      </c>
      <c r="K13" s="1486" t="s">
        <v>16</v>
      </c>
      <c r="L13" s="1486" t="s">
        <v>17</v>
      </c>
      <c r="M13" s="1486" t="s">
        <v>18</v>
      </c>
      <c r="N13" s="1487" t="s">
        <v>19</v>
      </c>
      <c r="O13" s="1482" t="s">
        <v>20</v>
      </c>
    </row>
    <row r="14" spans="1:15" x14ac:dyDescent="0.25">
      <c r="A14" s="1491"/>
      <c r="B14" s="1475"/>
      <c r="C14" s="1494"/>
      <c r="D14" s="1485"/>
      <c r="E14" s="1485"/>
      <c r="F14" s="1489"/>
      <c r="G14" s="306" t="s">
        <v>21</v>
      </c>
      <c r="H14" s="1496"/>
      <c r="I14" s="1479"/>
      <c r="J14" s="1479"/>
      <c r="K14" s="1479"/>
      <c r="L14" s="1479"/>
      <c r="M14" s="1479"/>
      <c r="N14" s="1474"/>
      <c r="O14" s="1483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459" t="s">
        <v>684</v>
      </c>
      <c r="H81" s="1459"/>
      <c r="I81" s="1459"/>
      <c r="J81" s="1459"/>
      <c r="K81" s="1459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480" t="s">
        <v>852</v>
      </c>
      <c r="H82" s="1480"/>
      <c r="I82" s="1480"/>
      <c r="J82" s="1480"/>
      <c r="K82" s="1480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481" t="s">
        <v>853</v>
      </c>
      <c r="H83" s="1481"/>
      <c r="I83" s="1481"/>
      <c r="J83" s="1481"/>
      <c r="K83" s="1481"/>
    </row>
  </sheetData>
  <mergeCells count="22">
    <mergeCell ref="A7:O7"/>
    <mergeCell ref="A11:O11"/>
    <mergeCell ref="A13:A14"/>
    <mergeCell ref="B13:B14"/>
    <mergeCell ref="C13:C14"/>
    <mergeCell ref="H13:H14"/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</row>
    <row r="8" spans="1:13" x14ac:dyDescent="0.25">
      <c r="A8" s="1394" t="s">
        <v>1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</row>
    <row r="9" spans="1:13" x14ac:dyDescent="0.25">
      <c r="A9" s="1394" t="s">
        <v>3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</row>
    <row r="10" spans="1:13" x14ac:dyDescent="0.25">
      <c r="A10" s="1394" t="s">
        <v>812</v>
      </c>
      <c r="B10" s="1394"/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</row>
    <row r="11" spans="1:13" x14ac:dyDescent="0.25">
      <c r="A11" s="1393" t="s">
        <v>412</v>
      </c>
      <c r="B11" s="1393"/>
      <c r="C11" s="1393"/>
      <c r="D11" s="1393"/>
      <c r="E11" s="1393"/>
      <c r="F11" s="1393"/>
      <c r="G11" s="1393"/>
      <c r="H11" s="1393"/>
      <c r="I11" s="1393"/>
      <c r="J11" s="1393"/>
      <c r="K11" s="1393"/>
      <c r="L11" s="1393"/>
      <c r="M11" s="1393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497" t="s">
        <v>7</v>
      </c>
      <c r="B13" s="1499" t="s">
        <v>802</v>
      </c>
      <c r="C13" s="1484" t="s">
        <v>9</v>
      </c>
      <c r="D13" s="1484" t="s">
        <v>832</v>
      </c>
      <c r="E13" s="305" t="s">
        <v>12</v>
      </c>
      <c r="F13" s="1495" t="s">
        <v>13</v>
      </c>
      <c r="G13" s="1486" t="s">
        <v>14</v>
      </c>
      <c r="H13" s="1486" t="s">
        <v>15</v>
      </c>
      <c r="I13" s="1486" t="s">
        <v>16</v>
      </c>
      <c r="J13" s="1486" t="s">
        <v>17</v>
      </c>
      <c r="K13" s="1486" t="s">
        <v>18</v>
      </c>
      <c r="L13" s="1487" t="s">
        <v>19</v>
      </c>
      <c r="M13" s="1482" t="s">
        <v>20</v>
      </c>
    </row>
    <row r="14" spans="1:13" x14ac:dyDescent="0.25">
      <c r="A14" s="1498"/>
      <c r="B14" s="1499"/>
      <c r="C14" s="1485"/>
      <c r="D14" s="1485"/>
      <c r="E14" s="306" t="s">
        <v>21</v>
      </c>
      <c r="F14" s="1496"/>
      <c r="G14" s="1479"/>
      <c r="H14" s="1479"/>
      <c r="I14" s="1479"/>
      <c r="J14" s="1479"/>
      <c r="K14" s="1479"/>
      <c r="L14" s="1474"/>
      <c r="M14" s="1483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459" t="s">
        <v>684</v>
      </c>
      <c r="H26" s="1459"/>
      <c r="I26" s="1459"/>
      <c r="J26" s="1459"/>
      <c r="K26" s="1459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480" t="s">
        <v>852</v>
      </c>
      <c r="H27" s="1480"/>
      <c r="I27" s="1480"/>
      <c r="J27" s="1480"/>
      <c r="K27" s="1480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481" t="s">
        <v>853</v>
      </c>
      <c r="H28" s="1481"/>
      <c r="I28" s="1481"/>
      <c r="J28" s="1481"/>
      <c r="K28" s="1481"/>
      <c r="L28" s="213"/>
      <c r="M28" s="213"/>
    </row>
  </sheetData>
  <mergeCells count="20"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</row>
    <row r="8" spans="1:14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</row>
    <row r="9" spans="1:14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  <c r="N9" s="1507"/>
    </row>
    <row r="10" spans="1:14" x14ac:dyDescent="0.25">
      <c r="A10" s="1507" t="s">
        <v>850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  <c r="N10" s="1507"/>
    </row>
    <row r="11" spans="1:14" x14ac:dyDescent="0.25">
      <c r="A11" s="1508" t="s">
        <v>5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  <c r="N11" s="1508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499" t="s">
        <v>7</v>
      </c>
      <c r="B13" s="1499" t="s">
        <v>802</v>
      </c>
      <c r="C13" s="1497" t="s">
        <v>8</v>
      </c>
      <c r="D13" s="1497" t="s">
        <v>10</v>
      </c>
      <c r="E13" s="1497" t="s">
        <v>11</v>
      </c>
      <c r="F13" s="220" t="s">
        <v>12</v>
      </c>
      <c r="G13" s="1505" t="s">
        <v>13</v>
      </c>
      <c r="H13" s="1497" t="s">
        <v>14</v>
      </c>
      <c r="I13" s="1497" t="s">
        <v>15</v>
      </c>
      <c r="J13" s="1497" t="s">
        <v>16</v>
      </c>
      <c r="K13" s="1497" t="s">
        <v>17</v>
      </c>
      <c r="L13" s="1497" t="s">
        <v>18</v>
      </c>
      <c r="M13" s="1497" t="s">
        <v>19</v>
      </c>
      <c r="N13" s="1499" t="s">
        <v>20</v>
      </c>
    </row>
    <row r="14" spans="1:14" x14ac:dyDescent="0.25">
      <c r="A14" s="1499"/>
      <c r="B14" s="1499"/>
      <c r="C14" s="1498"/>
      <c r="D14" s="1498"/>
      <c r="E14" s="1498"/>
      <c r="F14" s="220" t="s">
        <v>21</v>
      </c>
      <c r="G14" s="1506"/>
      <c r="H14" s="1498"/>
      <c r="I14" s="1498"/>
      <c r="J14" s="1498"/>
      <c r="K14" s="1498"/>
      <c r="L14" s="1498"/>
      <c r="M14" s="1498"/>
      <c r="N14" s="1499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04" t="s">
        <v>854</v>
      </c>
      <c r="I31" s="1504"/>
      <c r="J31" s="1504"/>
      <c r="K31" s="1504"/>
      <c r="L31" s="1504"/>
      <c r="M31" s="1504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02" t="s">
        <v>852</v>
      </c>
      <c r="I32" s="1502"/>
      <c r="J32" s="1502"/>
      <c r="K32" s="1502"/>
      <c r="L32" s="1502"/>
      <c r="M32" s="150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03" t="s">
        <v>853</v>
      </c>
      <c r="I33" s="1503"/>
      <c r="J33" s="1503"/>
      <c r="K33" s="1503"/>
      <c r="L33" s="1503"/>
      <c r="M33" s="150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01"/>
      <c r="J34" s="1501"/>
      <c r="K34" s="1501"/>
      <c r="L34" s="1501"/>
      <c r="M34" s="1501"/>
      <c r="N34" s="1501"/>
    </row>
    <row r="35" spans="1:14" ht="15.75" x14ac:dyDescent="0.25">
      <c r="A35" s="267"/>
      <c r="B35" s="267"/>
      <c r="C35" s="268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01"/>
      <c r="H36" s="1501"/>
      <c r="I36" s="1501"/>
      <c r="J36" s="1501"/>
      <c r="K36" s="1501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81"/>
      <c r="H37" s="1481"/>
      <c r="I37" s="1481"/>
      <c r="J37" s="1481"/>
      <c r="K37" s="1481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28">
    <mergeCell ref="L13:L14"/>
    <mergeCell ref="A7:N7"/>
    <mergeCell ref="A8:N8"/>
    <mergeCell ref="A9:N9"/>
    <mergeCell ref="A10:N10"/>
    <mergeCell ref="A11:N11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A41:N41"/>
    <mergeCell ref="A42:N42"/>
    <mergeCell ref="A43:N43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425" t="s">
        <v>0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</row>
    <row r="9" spans="1:13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</row>
    <row r="10" spans="1:13" x14ac:dyDescent="0.25">
      <c r="A10" s="1425" t="s">
        <v>871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</row>
    <row r="11" spans="1:13" x14ac:dyDescent="0.25">
      <c r="A11" s="1424" t="s">
        <v>404</v>
      </c>
      <c r="B11" s="1424"/>
      <c r="C11" s="1424"/>
      <c r="D11" s="1424"/>
      <c r="E11" s="1424"/>
      <c r="F11" s="1424"/>
      <c r="G11" s="1424"/>
      <c r="H11" s="1424"/>
      <c r="I11" s="1424"/>
      <c r="J11" s="1424"/>
      <c r="K11" s="1424"/>
      <c r="L11" s="1424"/>
      <c r="M11" s="1424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11" t="s">
        <v>7</v>
      </c>
      <c r="B14" s="1511" t="s">
        <v>802</v>
      </c>
      <c r="C14" s="1513" t="s">
        <v>9</v>
      </c>
      <c r="D14" s="1515" t="s">
        <v>11</v>
      </c>
      <c r="E14" s="391" t="s">
        <v>12</v>
      </c>
      <c r="F14" s="1517" t="s">
        <v>13</v>
      </c>
      <c r="G14" s="1519" t="s">
        <v>14</v>
      </c>
      <c r="H14" s="1519" t="s">
        <v>15</v>
      </c>
      <c r="I14" s="1519" t="s">
        <v>16</v>
      </c>
      <c r="J14" s="1519" t="s">
        <v>17</v>
      </c>
      <c r="K14" s="1519" t="s">
        <v>18</v>
      </c>
      <c r="L14" s="1521" t="s">
        <v>19</v>
      </c>
      <c r="M14" s="1509" t="s">
        <v>20</v>
      </c>
    </row>
    <row r="15" spans="1:13" ht="14.25" customHeight="1" thickBot="1" x14ac:dyDescent="0.3">
      <c r="A15" s="1512"/>
      <c r="B15" s="1512"/>
      <c r="C15" s="1514"/>
      <c r="D15" s="1516"/>
      <c r="E15" s="392" t="s">
        <v>21</v>
      </c>
      <c r="F15" s="1518"/>
      <c r="G15" s="1520"/>
      <c r="H15" s="1520"/>
      <c r="I15" s="1520"/>
      <c r="J15" s="1520"/>
      <c r="K15" s="1520"/>
      <c r="L15" s="1522"/>
      <c r="M15" s="1510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425"/>
      <c r="K184" s="1425"/>
      <c r="L184" s="1425"/>
      <c r="M184" s="388"/>
    </row>
    <row r="185" spans="1:13" ht="15" customHeight="1" x14ac:dyDescent="0.25">
      <c r="A185" s="1425"/>
      <c r="B185" s="1425"/>
      <c r="C185" s="125"/>
      <c r="D185" s="1425"/>
      <c r="E185" s="1425"/>
      <c r="F185" s="1425"/>
      <c r="G185" s="99"/>
      <c r="H185" s="99"/>
      <c r="I185" s="1425"/>
      <c r="J185" s="1425"/>
      <c r="K185" s="1425"/>
      <c r="L185" s="1425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424" t="s">
        <v>684</v>
      </c>
      <c r="H188" s="1424"/>
      <c r="I188" s="1424"/>
      <c r="J188" s="1424"/>
      <c r="K188" s="1424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523" t="s">
        <v>852</v>
      </c>
      <c r="H189" s="1523"/>
      <c r="I189" s="1523"/>
      <c r="J189" s="1523"/>
      <c r="K189" s="1523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524" t="s">
        <v>853</v>
      </c>
      <c r="H190" s="1524"/>
      <c r="I190" s="1524"/>
      <c r="J190" s="1524"/>
      <c r="K190" s="1524"/>
      <c r="L190" s="385"/>
      <c r="M190" s="385"/>
    </row>
    <row r="193" spans="2:12" x14ac:dyDescent="0.25">
      <c r="B193" s="1425"/>
      <c r="C193" s="1425"/>
      <c r="D193" s="1425"/>
      <c r="E193" s="1425"/>
      <c r="F193" s="1425"/>
      <c r="G193" s="1425"/>
      <c r="H193" s="1425"/>
      <c r="I193" s="1425"/>
      <c r="J193" s="1425"/>
      <c r="K193" s="1425"/>
      <c r="L193" s="1425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424"/>
      <c r="C196" s="1424"/>
      <c r="D196" s="1424"/>
      <c r="E196" s="1424"/>
      <c r="F196" s="1424"/>
      <c r="G196" s="1424"/>
      <c r="H196" s="1424"/>
      <c r="I196" s="1424"/>
      <c r="J196" s="1424"/>
      <c r="K196" s="1424"/>
      <c r="L196" s="1424"/>
    </row>
    <row r="197" spans="2:12" s="213" customFormat="1" x14ac:dyDescent="0.25">
      <c r="B197" s="1394"/>
      <c r="C197" s="1394"/>
      <c r="D197" s="1394"/>
      <c r="E197" s="1394"/>
      <c r="F197" s="1394"/>
      <c r="G197" s="1394"/>
      <c r="H197" s="1394"/>
      <c r="I197" s="1394"/>
      <c r="J197" s="1394"/>
      <c r="K197" s="1394"/>
      <c r="L197" s="1394"/>
    </row>
    <row r="198" spans="2:12" s="213" customFormat="1" x14ac:dyDescent="0.25">
      <c r="B198" s="1405"/>
      <c r="C198" s="1405"/>
      <c r="D198" s="1405"/>
      <c r="E198" s="1405"/>
      <c r="F198" s="1405"/>
      <c r="G198" s="1405"/>
      <c r="H198" s="1405"/>
      <c r="I198" s="1405"/>
      <c r="J198" s="1405"/>
      <c r="K198" s="1405"/>
      <c r="L198" s="1405"/>
    </row>
  </sheetData>
  <mergeCells count="27"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</row>
    <row r="8" spans="1:15" x14ac:dyDescent="0.25">
      <c r="A8" s="1394" t="s">
        <v>1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</row>
    <row r="9" spans="1:15" x14ac:dyDescent="0.25">
      <c r="A9" s="1394" t="s">
        <v>3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</row>
    <row r="10" spans="1:15" x14ac:dyDescent="0.25">
      <c r="A10" s="1394" t="s">
        <v>863</v>
      </c>
      <c r="B10" s="1394"/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</row>
    <row r="11" spans="1:15" x14ac:dyDescent="0.25">
      <c r="A11" s="1527" t="s">
        <v>406</v>
      </c>
      <c r="B11" s="1527"/>
      <c r="C11" s="1527"/>
      <c r="D11" s="1527"/>
      <c r="E11" s="1527"/>
      <c r="F11" s="1527"/>
      <c r="G11" s="1527"/>
      <c r="H11" s="1527"/>
      <c r="I11" s="1527"/>
      <c r="J11" s="1527"/>
      <c r="K11" s="1527"/>
      <c r="L11" s="1527"/>
      <c r="M11" s="1527"/>
      <c r="N11" s="1527"/>
      <c r="O11" s="1527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25" t="s">
        <v>7</v>
      </c>
      <c r="B13" s="1525" t="s">
        <v>802</v>
      </c>
      <c r="C13" s="1526" t="s">
        <v>9</v>
      </c>
      <c r="D13" s="1525" t="s">
        <v>832</v>
      </c>
      <c r="E13" s="1525" t="s">
        <v>834</v>
      </c>
      <c r="F13" s="1525" t="s">
        <v>835</v>
      </c>
      <c r="G13" s="384" t="s">
        <v>12</v>
      </c>
      <c r="H13" s="1529" t="s">
        <v>13</v>
      </c>
      <c r="I13" s="1530" t="s">
        <v>14</v>
      </c>
      <c r="J13" s="1530" t="s">
        <v>15</v>
      </c>
      <c r="K13" s="1530" t="s">
        <v>16</v>
      </c>
      <c r="L13" s="1530" t="s">
        <v>17</v>
      </c>
      <c r="M13" s="1530" t="s">
        <v>18</v>
      </c>
      <c r="N13" s="1530" t="s">
        <v>19</v>
      </c>
      <c r="O13" s="1530" t="s">
        <v>20</v>
      </c>
    </row>
    <row r="14" spans="1:15" x14ac:dyDescent="0.25">
      <c r="A14" s="1525"/>
      <c r="B14" s="1525"/>
      <c r="C14" s="1526"/>
      <c r="D14" s="1525"/>
      <c r="E14" s="1525"/>
      <c r="F14" s="1525"/>
      <c r="G14" s="384" t="s">
        <v>21</v>
      </c>
      <c r="H14" s="1529"/>
      <c r="I14" s="1530"/>
      <c r="J14" s="1530"/>
      <c r="K14" s="1530"/>
      <c r="L14" s="1530"/>
      <c r="M14" s="1530"/>
      <c r="N14" s="1530"/>
      <c r="O14" s="1530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531" t="s">
        <v>684</v>
      </c>
      <c r="H81" s="1531"/>
      <c r="I81" s="1531"/>
      <c r="J81" s="1531"/>
      <c r="K81" s="1531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532" t="s">
        <v>852</v>
      </c>
      <c r="H82" s="1532"/>
      <c r="I82" s="1532"/>
      <c r="J82" s="1532"/>
      <c r="K82" s="1532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528" t="s">
        <v>853</v>
      </c>
      <c r="H83" s="1528"/>
      <c r="I83" s="1528"/>
      <c r="J83" s="1528"/>
      <c r="K83" s="1528"/>
    </row>
  </sheetData>
  <mergeCells count="22">
    <mergeCell ref="M13:M14"/>
    <mergeCell ref="N13:N14"/>
    <mergeCell ref="O13:O14"/>
    <mergeCell ref="G81:K81"/>
    <mergeCell ref="G82:K82"/>
    <mergeCell ref="L13:L14"/>
    <mergeCell ref="G83:K83"/>
    <mergeCell ref="F13:F14"/>
    <mergeCell ref="H13:H14"/>
    <mergeCell ref="I13:I14"/>
    <mergeCell ref="J13:J14"/>
    <mergeCell ref="K13:K14"/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</row>
    <row r="8" spans="1:13" x14ac:dyDescent="0.25">
      <c r="A8" s="1394" t="s">
        <v>1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</row>
    <row r="9" spans="1:13" x14ac:dyDescent="0.25">
      <c r="A9" s="1394" t="s">
        <v>3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</row>
    <row r="10" spans="1:13" x14ac:dyDescent="0.25">
      <c r="A10" s="1394" t="s">
        <v>864</v>
      </c>
      <c r="B10" s="1394"/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</row>
    <row r="11" spans="1:13" x14ac:dyDescent="0.25">
      <c r="A11" s="1393" t="s">
        <v>412</v>
      </c>
      <c r="B11" s="1393"/>
      <c r="C11" s="1393"/>
      <c r="D11" s="1393"/>
      <c r="E11" s="1393"/>
      <c r="F11" s="1393"/>
      <c r="G11" s="1393"/>
      <c r="H11" s="1393"/>
      <c r="I11" s="1393"/>
      <c r="J11" s="1393"/>
      <c r="K11" s="1393"/>
      <c r="L11" s="1393"/>
      <c r="M11" s="1393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499" t="s">
        <v>7</v>
      </c>
      <c r="B13" s="1499" t="s">
        <v>802</v>
      </c>
      <c r="C13" s="1499" t="s">
        <v>9</v>
      </c>
      <c r="D13" s="1499" t="s">
        <v>832</v>
      </c>
      <c r="E13" s="220" t="s">
        <v>12</v>
      </c>
      <c r="F13" s="1533" t="s">
        <v>13</v>
      </c>
      <c r="G13" s="1534" t="s">
        <v>14</v>
      </c>
      <c r="H13" s="1534" t="s">
        <v>15</v>
      </c>
      <c r="I13" s="1534" t="s">
        <v>16</v>
      </c>
      <c r="J13" s="1534" t="s">
        <v>17</v>
      </c>
      <c r="K13" s="1534" t="s">
        <v>18</v>
      </c>
      <c r="L13" s="1534" t="s">
        <v>19</v>
      </c>
      <c r="M13" s="1534" t="s">
        <v>20</v>
      </c>
    </row>
    <row r="14" spans="1:13" x14ac:dyDescent="0.25">
      <c r="A14" s="1499"/>
      <c r="B14" s="1499"/>
      <c r="C14" s="1499"/>
      <c r="D14" s="1499"/>
      <c r="E14" s="220" t="s">
        <v>21</v>
      </c>
      <c r="F14" s="1533"/>
      <c r="G14" s="1534"/>
      <c r="H14" s="1534"/>
      <c r="I14" s="1534"/>
      <c r="J14" s="1534"/>
      <c r="K14" s="1534"/>
      <c r="L14" s="1534"/>
      <c r="M14" s="1534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459" t="s">
        <v>684</v>
      </c>
      <c r="H26" s="1459"/>
      <c r="I26" s="1459"/>
      <c r="J26" s="1459"/>
      <c r="K26" s="1459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480" t="s">
        <v>852</v>
      </c>
      <c r="H27" s="1480"/>
      <c r="I27" s="1480"/>
      <c r="J27" s="1480"/>
      <c r="K27" s="1480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481" t="s">
        <v>853</v>
      </c>
      <c r="H28" s="1481"/>
      <c r="I28" s="1481"/>
      <c r="J28" s="1481"/>
      <c r="K28" s="1481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35" t="s">
        <v>0</v>
      </c>
      <c r="B7" s="1535"/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  <c r="N7" s="1535"/>
    </row>
    <row r="8" spans="1:14" ht="15.75" x14ac:dyDescent="0.25">
      <c r="A8" s="1535" t="s">
        <v>1</v>
      </c>
      <c r="B8" s="1535"/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  <c r="N8" s="1535"/>
    </row>
    <row r="9" spans="1:14" ht="15.75" x14ac:dyDescent="0.25">
      <c r="A9" s="1535" t="s">
        <v>3</v>
      </c>
      <c r="B9" s="1535"/>
      <c r="C9" s="1535"/>
      <c r="D9" s="1535"/>
      <c r="E9" s="1535"/>
      <c r="F9" s="1535"/>
      <c r="G9" s="1535"/>
      <c r="H9" s="1535"/>
      <c r="I9" s="1535"/>
      <c r="J9" s="1535"/>
      <c r="K9" s="1535"/>
      <c r="L9" s="1535"/>
      <c r="M9" s="1535"/>
      <c r="N9" s="1535"/>
    </row>
    <row r="10" spans="1:14" ht="15.75" x14ac:dyDescent="0.25">
      <c r="A10" s="1535" t="s">
        <v>866</v>
      </c>
      <c r="B10" s="1535"/>
      <c r="C10" s="1535"/>
      <c r="D10" s="1535"/>
      <c r="E10" s="1535"/>
      <c r="F10" s="1535"/>
      <c r="G10" s="1535"/>
      <c r="H10" s="1535"/>
      <c r="I10" s="1535"/>
      <c r="J10" s="1535"/>
      <c r="K10" s="1535"/>
      <c r="L10" s="1535"/>
      <c r="M10" s="1535"/>
      <c r="N10" s="1535"/>
    </row>
    <row r="11" spans="1:14" ht="15.75" x14ac:dyDescent="0.25">
      <c r="A11" s="1500" t="s">
        <v>5</v>
      </c>
      <c r="B11" s="1500"/>
      <c r="C11" s="1500"/>
      <c r="D11" s="1500"/>
      <c r="E11" s="1500"/>
      <c r="F11" s="1500"/>
      <c r="G11" s="1500"/>
      <c r="H11" s="1500"/>
      <c r="I11" s="1500"/>
      <c r="J11" s="1500"/>
      <c r="K11" s="1500"/>
      <c r="L11" s="1500"/>
      <c r="M11" s="1500"/>
      <c r="N11" s="1500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499" t="s">
        <v>7</v>
      </c>
      <c r="B13" s="1499" t="s">
        <v>802</v>
      </c>
      <c r="C13" s="1497" t="s">
        <v>8</v>
      </c>
      <c r="D13" s="1497" t="s">
        <v>10</v>
      </c>
      <c r="E13" s="1497" t="s">
        <v>11</v>
      </c>
      <c r="F13" s="220" t="s">
        <v>12</v>
      </c>
      <c r="G13" s="1505" t="s">
        <v>13</v>
      </c>
      <c r="H13" s="1497" t="s">
        <v>14</v>
      </c>
      <c r="I13" s="1497" t="s">
        <v>15</v>
      </c>
      <c r="J13" s="1497" t="s">
        <v>16</v>
      </c>
      <c r="K13" s="1497" t="s">
        <v>17</v>
      </c>
      <c r="L13" s="1497" t="s">
        <v>18</v>
      </c>
      <c r="M13" s="1497" t="s">
        <v>19</v>
      </c>
      <c r="N13" s="1499" t="s">
        <v>20</v>
      </c>
    </row>
    <row r="14" spans="1:14" x14ac:dyDescent="0.25">
      <c r="A14" s="1499"/>
      <c r="B14" s="1499"/>
      <c r="C14" s="1498"/>
      <c r="D14" s="1498"/>
      <c r="E14" s="1498"/>
      <c r="F14" s="220" t="s">
        <v>21</v>
      </c>
      <c r="G14" s="1506"/>
      <c r="H14" s="1498"/>
      <c r="I14" s="1498"/>
      <c r="J14" s="1498"/>
      <c r="K14" s="1498"/>
      <c r="L14" s="1498"/>
      <c r="M14" s="1498"/>
      <c r="N14" s="1499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04" t="s">
        <v>854</v>
      </c>
      <c r="I31" s="1504"/>
      <c r="J31" s="1504"/>
      <c r="K31" s="1504"/>
      <c r="L31" s="1504"/>
      <c r="M31" s="1504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02" t="s">
        <v>852</v>
      </c>
      <c r="I32" s="1502"/>
      <c r="J32" s="1502"/>
      <c r="K32" s="1502"/>
      <c r="L32" s="1502"/>
      <c r="M32" s="150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03" t="s">
        <v>853</v>
      </c>
      <c r="I33" s="1503"/>
      <c r="J33" s="1503"/>
      <c r="K33" s="1503"/>
      <c r="L33" s="1503"/>
      <c r="M33" s="150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01"/>
      <c r="J34" s="1501"/>
      <c r="K34" s="1501"/>
      <c r="L34" s="1501"/>
      <c r="M34" s="1501"/>
      <c r="N34" s="1501"/>
    </row>
    <row r="35" spans="1:14" ht="15.75" x14ac:dyDescent="0.25">
      <c r="A35" s="267"/>
      <c r="B35" s="267"/>
      <c r="C35" s="268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01"/>
      <c r="H36" s="1501"/>
      <c r="I36" s="1501"/>
      <c r="J36" s="1501"/>
      <c r="K36" s="1501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81"/>
      <c r="H37" s="1481"/>
      <c r="I37" s="1481"/>
      <c r="J37" s="1481"/>
      <c r="K37" s="1481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28">
    <mergeCell ref="G35:K35"/>
    <mergeCell ref="G36:K36"/>
    <mergeCell ref="G37:K37"/>
    <mergeCell ref="A41:N41"/>
    <mergeCell ref="A42:N42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</row>
    <row r="7" spans="1:14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</row>
    <row r="8" spans="1:14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</row>
    <row r="9" spans="1:14" x14ac:dyDescent="0.25">
      <c r="A9" s="1507" t="s">
        <v>873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  <c r="N9" s="1507"/>
    </row>
    <row r="10" spans="1:14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  <c r="N10" s="1508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499" t="s">
        <v>7</v>
      </c>
      <c r="B12" s="1499" t="s">
        <v>802</v>
      </c>
      <c r="C12" s="1499" t="s">
        <v>9</v>
      </c>
      <c r="D12" s="1499" t="s">
        <v>832</v>
      </c>
      <c r="E12" s="1499" t="s">
        <v>867</v>
      </c>
      <c r="F12" s="390" t="s">
        <v>12</v>
      </c>
      <c r="G12" s="1537" t="s">
        <v>13</v>
      </c>
      <c r="H12" s="1536" t="s">
        <v>14</v>
      </c>
      <c r="I12" s="1536" t="s">
        <v>15</v>
      </c>
      <c r="J12" s="1536" t="s">
        <v>16</v>
      </c>
      <c r="K12" s="1536" t="s">
        <v>17</v>
      </c>
      <c r="L12" s="1536" t="s">
        <v>18</v>
      </c>
      <c r="M12" s="1536" t="s">
        <v>19</v>
      </c>
      <c r="N12" s="1536" t="s">
        <v>20</v>
      </c>
    </row>
    <row r="13" spans="1:14" ht="16.5" customHeight="1" x14ac:dyDescent="0.25">
      <c r="A13" s="1499"/>
      <c r="B13" s="1499"/>
      <c r="C13" s="1499"/>
      <c r="D13" s="1499"/>
      <c r="E13" s="1499"/>
      <c r="F13" s="390" t="s">
        <v>21</v>
      </c>
      <c r="G13" s="1537"/>
      <c r="H13" s="1536"/>
      <c r="I13" s="1536"/>
      <c r="J13" s="1536"/>
      <c r="K13" s="1536"/>
      <c r="L13" s="1536"/>
      <c r="M13" s="1536"/>
      <c r="N13" s="1536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504" t="s">
        <v>854</v>
      </c>
      <c r="I21" s="1504"/>
      <c r="J21" s="1504"/>
      <c r="K21" s="1504"/>
      <c r="L21" s="1504"/>
      <c r="M21" s="1504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502" t="s">
        <v>852</v>
      </c>
      <c r="I22" s="1502"/>
      <c r="J22" s="1502"/>
      <c r="K22" s="1502"/>
      <c r="L22" s="1502"/>
      <c r="M22" s="1502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503" t="s">
        <v>853</v>
      </c>
      <c r="I23" s="1503"/>
      <c r="J23" s="1503"/>
      <c r="K23" s="1503"/>
      <c r="L23" s="1503"/>
      <c r="M23" s="1503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501"/>
      <c r="J24" s="1501"/>
      <c r="K24" s="1501"/>
      <c r="L24" s="1501"/>
      <c r="M24" s="1501"/>
      <c r="N24" s="1501"/>
    </row>
    <row r="25" spans="1:14" ht="15.75" x14ac:dyDescent="0.25">
      <c r="A25" s="267"/>
      <c r="B25" s="267"/>
      <c r="C25" s="268"/>
      <c r="D25" s="268"/>
      <c r="E25" s="268"/>
      <c r="F25" s="269"/>
      <c r="G25" s="1500"/>
      <c r="H25" s="1500"/>
      <c r="I25" s="1500"/>
      <c r="J25" s="1500"/>
      <c r="K25" s="1500"/>
      <c r="L25" s="271"/>
      <c r="M25" s="271"/>
      <c r="N25" s="259"/>
    </row>
  </sheetData>
  <mergeCells count="23">
    <mergeCell ref="I24:N24"/>
    <mergeCell ref="G25:K25"/>
    <mergeCell ref="D12:D13"/>
    <mergeCell ref="E12:E13"/>
    <mergeCell ref="H21:M21"/>
    <mergeCell ref="H22:M22"/>
    <mergeCell ref="H23:M23"/>
    <mergeCell ref="G12:G13"/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425" t="s">
        <v>0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</row>
    <row r="9" spans="1:13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</row>
    <row r="10" spans="1:13" x14ac:dyDescent="0.25">
      <c r="A10" s="1425" t="s">
        <v>876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</row>
    <row r="11" spans="1:13" x14ac:dyDescent="0.25">
      <c r="A11" s="1424" t="s">
        <v>404</v>
      </c>
      <c r="B11" s="1424"/>
      <c r="C11" s="1424"/>
      <c r="D11" s="1424"/>
      <c r="E11" s="1424"/>
      <c r="F11" s="1424"/>
      <c r="G11" s="1424"/>
      <c r="H11" s="1424"/>
      <c r="I11" s="1424"/>
      <c r="J11" s="1424"/>
      <c r="K11" s="1424"/>
      <c r="L11" s="1424"/>
      <c r="M11" s="1424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38" t="s">
        <v>7</v>
      </c>
      <c r="B14" s="1538" t="s">
        <v>802</v>
      </c>
      <c r="C14" s="1540" t="s">
        <v>9</v>
      </c>
      <c r="D14" s="1542" t="s">
        <v>11</v>
      </c>
      <c r="E14" s="451" t="s">
        <v>12</v>
      </c>
      <c r="F14" s="1544" t="s">
        <v>13</v>
      </c>
      <c r="G14" s="1548" t="s">
        <v>14</v>
      </c>
      <c r="H14" s="1548" t="s">
        <v>15</v>
      </c>
      <c r="I14" s="1548" t="s">
        <v>16</v>
      </c>
      <c r="J14" s="1548" t="s">
        <v>17</v>
      </c>
      <c r="K14" s="1548" t="s">
        <v>18</v>
      </c>
      <c r="L14" s="1546" t="s">
        <v>19</v>
      </c>
      <c r="M14" s="1551" t="s">
        <v>20</v>
      </c>
    </row>
    <row r="15" spans="1:13" ht="14.25" customHeight="1" thickBot="1" x14ac:dyDescent="0.3">
      <c r="A15" s="1539"/>
      <c r="B15" s="1539"/>
      <c r="C15" s="1541"/>
      <c r="D15" s="1543"/>
      <c r="E15" s="452" t="s">
        <v>21</v>
      </c>
      <c r="F15" s="1545"/>
      <c r="G15" s="1549"/>
      <c r="H15" s="1549"/>
      <c r="I15" s="1549"/>
      <c r="J15" s="1549"/>
      <c r="K15" s="1549"/>
      <c r="L15" s="1547"/>
      <c r="M15" s="1552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555"/>
      <c r="K181" s="1555"/>
      <c r="L181" s="1555"/>
      <c r="M181" s="480"/>
    </row>
    <row r="182" spans="1:13" ht="15" customHeight="1" x14ac:dyDescent="0.25">
      <c r="A182" s="1554" t="s">
        <v>892</v>
      </c>
      <c r="B182" s="1554"/>
      <c r="C182" s="482"/>
      <c r="D182" s="1554"/>
      <c r="E182" s="1554"/>
      <c r="F182" s="1554"/>
      <c r="G182" s="467"/>
      <c r="H182" s="568"/>
      <c r="I182" s="1556"/>
      <c r="J182" s="1556"/>
      <c r="K182" s="1556"/>
      <c r="L182" s="1556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554"/>
      <c r="J183" s="1554"/>
      <c r="K183" s="1554"/>
      <c r="L183" s="1554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557" t="s">
        <v>684</v>
      </c>
      <c r="H185" s="1557"/>
      <c r="I185" s="1557"/>
      <c r="J185" s="1557"/>
      <c r="K185" s="1557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550" t="s">
        <v>895</v>
      </c>
      <c r="H186" s="1550"/>
      <c r="I186" s="1550"/>
      <c r="J186" s="1550"/>
      <c r="K186" s="1550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553" t="s">
        <v>896</v>
      </c>
      <c r="H187" s="1553"/>
      <c r="I187" s="1553"/>
      <c r="J187" s="1553"/>
      <c r="K187" s="1553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425"/>
      <c r="C190" s="1425"/>
      <c r="D190" s="1425"/>
      <c r="E190" s="1425"/>
      <c r="F190" s="1425"/>
      <c r="G190" s="1425"/>
      <c r="H190" s="1425"/>
      <c r="I190" s="1425"/>
      <c r="J190" s="1425"/>
      <c r="K190" s="1425"/>
      <c r="L190" s="1425"/>
      <c r="M190" s="385"/>
    </row>
    <row r="193" spans="2:12" x14ac:dyDescent="0.25">
      <c r="B193" s="1424"/>
      <c r="C193" s="1424"/>
      <c r="D193" s="1424"/>
      <c r="E193" s="1424"/>
      <c r="F193" s="1424"/>
      <c r="G193" s="1424"/>
      <c r="H193" s="1424"/>
      <c r="I193" s="1424"/>
      <c r="J193" s="1424"/>
      <c r="K193" s="1424"/>
      <c r="L193" s="1424"/>
    </row>
    <row r="194" spans="2:12" s="213" customFormat="1" x14ac:dyDescent="0.25">
      <c r="B194" s="1394"/>
      <c r="C194" s="1394"/>
      <c r="D194" s="1394"/>
      <c r="E194" s="1394"/>
      <c r="F194" s="1394"/>
      <c r="G194" s="1394"/>
      <c r="H194" s="1394"/>
      <c r="I194" s="1394"/>
      <c r="J194" s="1394"/>
      <c r="K194" s="1394"/>
      <c r="L194" s="1394"/>
    </row>
    <row r="195" spans="2:12" s="213" customFormat="1" x14ac:dyDescent="0.25">
      <c r="B195" s="1405"/>
      <c r="C195" s="1405"/>
      <c r="D195" s="1405"/>
      <c r="E195" s="1405"/>
      <c r="F195" s="1405"/>
      <c r="G195" s="1405"/>
      <c r="H195" s="1405"/>
      <c r="I195" s="1405"/>
      <c r="J195" s="1405"/>
      <c r="K195" s="1405"/>
      <c r="L195" s="1405"/>
    </row>
  </sheetData>
  <mergeCells count="28"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425" t="s">
        <v>0</v>
      </c>
      <c r="B7" s="1425"/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  <c r="O7" s="1425"/>
    </row>
    <row r="8" spans="1:15" x14ac:dyDescent="0.25">
      <c r="A8" s="1425" t="s">
        <v>1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  <c r="O8" s="1425"/>
    </row>
    <row r="9" spans="1:15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  <c r="N9" s="1425"/>
      <c r="O9" s="1425"/>
    </row>
    <row r="10" spans="1:15" x14ac:dyDescent="0.25">
      <c r="A10" s="1425" t="s">
        <v>881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  <c r="O10" s="1425"/>
    </row>
    <row r="11" spans="1:15" x14ac:dyDescent="0.25">
      <c r="A11" s="1565" t="s">
        <v>406</v>
      </c>
      <c r="B11" s="1565"/>
      <c r="C11" s="1565"/>
      <c r="D11" s="1565"/>
      <c r="E11" s="1565"/>
      <c r="F11" s="1565"/>
      <c r="G11" s="1565"/>
      <c r="H11" s="1565"/>
      <c r="I11" s="1565"/>
      <c r="J11" s="1565"/>
      <c r="K11" s="1565"/>
      <c r="L11" s="1565"/>
      <c r="M11" s="1565"/>
      <c r="N11" s="1565"/>
      <c r="O11" s="1565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62" t="s">
        <v>7</v>
      </c>
      <c r="B13" s="1562" t="s">
        <v>802</v>
      </c>
      <c r="C13" s="1564" t="s">
        <v>9</v>
      </c>
      <c r="D13" s="1562" t="s">
        <v>832</v>
      </c>
      <c r="E13" s="1562" t="s">
        <v>834</v>
      </c>
      <c r="F13" s="1562" t="s">
        <v>835</v>
      </c>
      <c r="G13" s="476" t="s">
        <v>12</v>
      </c>
      <c r="H13" s="1563" t="s">
        <v>13</v>
      </c>
      <c r="I13" s="1560" t="s">
        <v>14</v>
      </c>
      <c r="J13" s="1560" t="s">
        <v>15</v>
      </c>
      <c r="K13" s="1560" t="s">
        <v>16</v>
      </c>
      <c r="L13" s="1560" t="s">
        <v>17</v>
      </c>
      <c r="M13" s="1560" t="s">
        <v>18</v>
      </c>
      <c r="N13" s="1560" t="s">
        <v>19</v>
      </c>
      <c r="O13" s="1560" t="s">
        <v>20</v>
      </c>
    </row>
    <row r="14" spans="1:15" x14ac:dyDescent="0.25">
      <c r="A14" s="1562"/>
      <c r="B14" s="1562"/>
      <c r="C14" s="1564"/>
      <c r="D14" s="1562"/>
      <c r="E14" s="1562"/>
      <c r="F14" s="1562"/>
      <c r="G14" s="476" t="s">
        <v>21</v>
      </c>
      <c r="H14" s="1563"/>
      <c r="I14" s="1560"/>
      <c r="J14" s="1560"/>
      <c r="K14" s="1560"/>
      <c r="L14" s="1560"/>
      <c r="M14" s="1560"/>
      <c r="N14" s="1560"/>
      <c r="O14" s="1560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561" t="s">
        <v>684</v>
      </c>
      <c r="H63" s="1561"/>
      <c r="I63" s="1561"/>
      <c r="J63" s="1561"/>
      <c r="K63" s="1561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558" t="s">
        <v>852</v>
      </c>
      <c r="H64" s="1558"/>
      <c r="I64" s="1558"/>
      <c r="J64" s="1558"/>
      <c r="K64" s="1558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559" t="s">
        <v>853</v>
      </c>
      <c r="H65" s="1559"/>
      <c r="I65" s="1559"/>
      <c r="J65" s="1559"/>
      <c r="K65" s="1559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3:K63"/>
    <mergeCell ref="F13:F14"/>
    <mergeCell ref="H13:H14"/>
    <mergeCell ref="I13:I14"/>
    <mergeCell ref="J13:J14"/>
    <mergeCell ref="K13:K14"/>
    <mergeCell ref="G64:K64"/>
    <mergeCell ref="G65:K65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425" t="s">
        <v>0</v>
      </c>
      <c r="B7" s="1425"/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  <c r="O7" s="1425"/>
    </row>
    <row r="8" spans="1:15" x14ac:dyDescent="0.25">
      <c r="A8" s="1425" t="s">
        <v>1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  <c r="O8" s="1425"/>
    </row>
    <row r="9" spans="1:15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  <c r="N9" s="1425"/>
      <c r="O9" s="1425"/>
    </row>
    <row r="10" spans="1:15" x14ac:dyDescent="0.25">
      <c r="A10" s="1425" t="s">
        <v>879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  <c r="O10" s="1425"/>
    </row>
    <row r="11" spans="1:15" x14ac:dyDescent="0.25">
      <c r="A11" s="1565" t="s">
        <v>441</v>
      </c>
      <c r="B11" s="1565"/>
      <c r="C11" s="1565"/>
      <c r="D11" s="1565"/>
      <c r="E11" s="1565"/>
      <c r="F11" s="1565"/>
      <c r="G11" s="1565"/>
      <c r="H11" s="1565"/>
      <c r="I11" s="1565"/>
      <c r="J11" s="1565"/>
      <c r="K11" s="1565"/>
      <c r="L11" s="1565"/>
      <c r="M11" s="1565"/>
      <c r="N11" s="1565"/>
      <c r="O11" s="1565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62" t="s">
        <v>7</v>
      </c>
      <c r="B13" s="1562" t="s">
        <v>802</v>
      </c>
      <c r="C13" s="1564" t="s">
        <v>9</v>
      </c>
      <c r="D13" s="1562" t="s">
        <v>832</v>
      </c>
      <c r="E13" s="1562" t="s">
        <v>834</v>
      </c>
      <c r="F13" s="1562" t="s">
        <v>835</v>
      </c>
      <c r="G13" s="476" t="s">
        <v>12</v>
      </c>
      <c r="H13" s="1563" t="s">
        <v>13</v>
      </c>
      <c r="I13" s="1560" t="s">
        <v>14</v>
      </c>
      <c r="J13" s="1560" t="s">
        <v>15</v>
      </c>
      <c r="K13" s="1560" t="s">
        <v>16</v>
      </c>
      <c r="L13" s="1560" t="s">
        <v>17</v>
      </c>
      <c r="M13" s="1560" t="s">
        <v>18</v>
      </c>
      <c r="N13" s="1560" t="s">
        <v>19</v>
      </c>
      <c r="O13" s="1560" t="s">
        <v>20</v>
      </c>
    </row>
    <row r="14" spans="1:15" x14ac:dyDescent="0.25">
      <c r="A14" s="1562"/>
      <c r="B14" s="1562"/>
      <c r="C14" s="1564"/>
      <c r="D14" s="1562"/>
      <c r="E14" s="1562"/>
      <c r="F14" s="1562"/>
      <c r="G14" s="476" t="s">
        <v>21</v>
      </c>
      <c r="H14" s="1563"/>
      <c r="I14" s="1560"/>
      <c r="J14" s="1560"/>
      <c r="K14" s="1560"/>
      <c r="L14" s="1560"/>
      <c r="M14" s="1560"/>
      <c r="N14" s="1560"/>
      <c r="O14" s="1560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561" t="s">
        <v>684</v>
      </c>
      <c r="H46" s="1561"/>
      <c r="I46" s="1561"/>
      <c r="J46" s="1561"/>
      <c r="K46" s="1561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558" t="s">
        <v>887</v>
      </c>
      <c r="H47" s="1558"/>
      <c r="I47" s="1558"/>
      <c r="J47" s="1558"/>
      <c r="K47" s="1558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559" t="s">
        <v>853</v>
      </c>
      <c r="H48" s="1559"/>
      <c r="I48" s="1559"/>
      <c r="J48" s="1559"/>
      <c r="K48" s="1559"/>
      <c r="L48" s="486"/>
      <c r="M48" s="486"/>
      <c r="N48" s="467"/>
      <c r="O48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46:K46"/>
    <mergeCell ref="F13:F14"/>
    <mergeCell ref="H13:H14"/>
    <mergeCell ref="I13:I14"/>
    <mergeCell ref="J13:J14"/>
    <mergeCell ref="K13:K14"/>
    <mergeCell ref="G47:K47"/>
    <mergeCell ref="G48:K48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</row>
    <row r="8" spans="1:13" x14ac:dyDescent="0.25">
      <c r="A8" s="1394" t="s">
        <v>1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</row>
    <row r="9" spans="1:13" x14ac:dyDescent="0.25">
      <c r="A9" s="1394" t="s">
        <v>3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</row>
    <row r="10" spans="1:13" x14ac:dyDescent="0.25">
      <c r="A10" s="1394" t="s">
        <v>880</v>
      </c>
      <c r="B10" s="1394"/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</row>
    <row r="11" spans="1:13" x14ac:dyDescent="0.25">
      <c r="A11" s="1393" t="s">
        <v>412</v>
      </c>
      <c r="B11" s="1393"/>
      <c r="C11" s="1393"/>
      <c r="D11" s="1393"/>
      <c r="E11" s="1393"/>
      <c r="F11" s="1393"/>
      <c r="G11" s="1393"/>
      <c r="H11" s="1393"/>
      <c r="I11" s="1393"/>
      <c r="J11" s="1393"/>
      <c r="K11" s="1393"/>
      <c r="L11" s="1393"/>
      <c r="M11" s="1393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569" t="s">
        <v>7</v>
      </c>
      <c r="B13" s="1569" t="s">
        <v>802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69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405" t="s">
        <v>684</v>
      </c>
      <c r="H26" s="1405"/>
      <c r="I26" s="1405"/>
      <c r="J26" s="1405"/>
      <c r="K26" s="1405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567" t="s">
        <v>852</v>
      </c>
      <c r="H27" s="1567"/>
      <c r="I27" s="1567"/>
      <c r="J27" s="1567"/>
      <c r="K27" s="1567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568" t="s">
        <v>853</v>
      </c>
      <c r="H28" s="1568"/>
      <c r="I28" s="1568"/>
      <c r="J28" s="1568"/>
      <c r="K28" s="1568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35" t="s">
        <v>0</v>
      </c>
      <c r="B7" s="1535"/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  <c r="N7" s="1535"/>
    </row>
    <row r="8" spans="1:14" ht="15.75" x14ac:dyDescent="0.25">
      <c r="A8" s="1535" t="s">
        <v>1</v>
      </c>
      <c r="B8" s="1535"/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  <c r="N8" s="1535"/>
    </row>
    <row r="9" spans="1:14" ht="15.75" x14ac:dyDescent="0.25">
      <c r="A9" s="1535" t="s">
        <v>3</v>
      </c>
      <c r="B9" s="1535"/>
      <c r="C9" s="1535"/>
      <c r="D9" s="1535"/>
      <c r="E9" s="1535"/>
      <c r="F9" s="1535"/>
      <c r="G9" s="1535"/>
      <c r="H9" s="1535"/>
      <c r="I9" s="1535"/>
      <c r="J9" s="1535"/>
      <c r="K9" s="1535"/>
      <c r="L9" s="1535"/>
      <c r="M9" s="1535"/>
      <c r="N9" s="1535"/>
    </row>
    <row r="10" spans="1:14" ht="15.75" x14ac:dyDescent="0.25">
      <c r="A10" s="1535" t="s">
        <v>882</v>
      </c>
      <c r="B10" s="1535"/>
      <c r="C10" s="1535"/>
      <c r="D10" s="1535"/>
      <c r="E10" s="1535"/>
      <c r="F10" s="1535"/>
      <c r="G10" s="1535"/>
      <c r="H10" s="1535"/>
      <c r="I10" s="1535"/>
      <c r="J10" s="1535"/>
      <c r="K10" s="1535"/>
      <c r="L10" s="1535"/>
      <c r="M10" s="1535"/>
      <c r="N10" s="1535"/>
    </row>
    <row r="11" spans="1:14" ht="15.75" x14ac:dyDescent="0.25">
      <c r="A11" s="1500" t="s">
        <v>5</v>
      </c>
      <c r="B11" s="1500"/>
      <c r="C11" s="1500"/>
      <c r="D11" s="1500"/>
      <c r="E11" s="1500"/>
      <c r="F11" s="1500"/>
      <c r="G11" s="1500"/>
      <c r="H11" s="1500"/>
      <c r="I11" s="1500"/>
      <c r="J11" s="1500"/>
      <c r="K11" s="1500"/>
      <c r="L11" s="1500"/>
      <c r="M11" s="1500"/>
      <c r="N11" s="1500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562" t="s">
        <v>7</v>
      </c>
      <c r="B13" s="1562" t="s">
        <v>802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62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04" t="s">
        <v>854</v>
      </c>
      <c r="I31" s="1504"/>
      <c r="J31" s="1504"/>
      <c r="K31" s="1504"/>
      <c r="L31" s="1504"/>
      <c r="M31" s="1504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02" t="s">
        <v>852</v>
      </c>
      <c r="I32" s="1502"/>
      <c r="J32" s="1502"/>
      <c r="K32" s="1502"/>
      <c r="L32" s="1502"/>
      <c r="M32" s="150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03" t="s">
        <v>853</v>
      </c>
      <c r="I33" s="1503"/>
      <c r="J33" s="1503"/>
      <c r="K33" s="1503"/>
      <c r="L33" s="1503"/>
      <c r="M33" s="150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01"/>
      <c r="J34" s="1501"/>
      <c r="K34" s="1501"/>
      <c r="L34" s="1501"/>
      <c r="M34" s="1501"/>
      <c r="N34" s="1501"/>
    </row>
    <row r="35" spans="1:14" ht="15.75" x14ac:dyDescent="0.25">
      <c r="A35" s="267"/>
      <c r="B35" s="267"/>
      <c r="C35" s="268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01"/>
      <c r="H36" s="1501"/>
      <c r="I36" s="1501"/>
      <c r="J36" s="1501"/>
      <c r="K36" s="1501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81"/>
      <c r="H37" s="1481"/>
      <c r="I37" s="1481"/>
      <c r="J37" s="1481"/>
      <c r="K37" s="1481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891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75" t="s">
        <v>854</v>
      </c>
      <c r="H21" s="1575"/>
      <c r="I21" s="1575"/>
      <c r="J21" s="1575"/>
      <c r="K21" s="1575"/>
      <c r="L21" s="157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02" t="s">
        <v>852</v>
      </c>
      <c r="H22" s="1502"/>
      <c r="I22" s="1502"/>
      <c r="J22" s="1502"/>
      <c r="K22" s="1502"/>
      <c r="L22" s="150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03" t="s">
        <v>853</v>
      </c>
      <c r="H23" s="1503"/>
      <c r="I23" s="1503"/>
      <c r="J23" s="1503"/>
      <c r="K23" s="1503"/>
      <c r="L23" s="150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76"/>
      <c r="I24" s="1576"/>
      <c r="J24" s="1576"/>
      <c r="K24" s="1576"/>
      <c r="L24" s="1576"/>
      <c r="M24" s="1576"/>
    </row>
    <row r="25" spans="1:13" x14ac:dyDescent="0.25">
      <c r="A25" s="531"/>
      <c r="B25" s="531"/>
      <c r="C25" s="259"/>
      <c r="D25" s="259"/>
      <c r="E25" s="269"/>
      <c r="F25" s="1503"/>
      <c r="G25" s="1503"/>
      <c r="H25" s="1503"/>
      <c r="I25" s="1503"/>
      <c r="J25" s="1503"/>
      <c r="K25" s="271"/>
      <c r="L25" s="271"/>
      <c r="M25" s="259"/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885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77" t="s">
        <v>854</v>
      </c>
      <c r="H21" s="1577"/>
      <c r="I21" s="1577"/>
      <c r="J21" s="1577"/>
      <c r="K21" s="1577"/>
      <c r="L21" s="157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78" t="s">
        <v>852</v>
      </c>
      <c r="H22" s="1578"/>
      <c r="I22" s="1578"/>
      <c r="J22" s="1578"/>
      <c r="K22" s="1578"/>
      <c r="L22" s="157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79" t="s">
        <v>853</v>
      </c>
      <c r="H23" s="1579"/>
      <c r="I23" s="1579"/>
      <c r="J23" s="1579"/>
      <c r="K23" s="1579"/>
      <c r="L23" s="157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80"/>
      <c r="I24" s="1580"/>
      <c r="J24" s="1580"/>
      <c r="K24" s="1580"/>
      <c r="L24" s="1580"/>
      <c r="M24" s="1580"/>
    </row>
    <row r="25" spans="1:13" ht="15.75" x14ac:dyDescent="0.25">
      <c r="A25" s="267"/>
      <c r="B25" s="267"/>
      <c r="C25" s="268"/>
      <c r="D25" s="268"/>
      <c r="E25" s="269"/>
      <c r="F25" s="1500"/>
      <c r="G25" s="1500"/>
      <c r="H25" s="1500"/>
      <c r="I25" s="1500"/>
      <c r="J25" s="1500"/>
      <c r="K25" s="271"/>
      <c r="L25" s="271"/>
      <c r="M25" s="259"/>
    </row>
    <row r="26" spans="1:13" x14ac:dyDescent="0.25">
      <c r="E26" t="s">
        <v>641</v>
      </c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425" t="s">
        <v>0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</row>
    <row r="9" spans="1:13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</row>
    <row r="10" spans="1:13" x14ac:dyDescent="0.25">
      <c r="A10" s="1425" t="s">
        <v>900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</row>
    <row r="11" spans="1:13" x14ac:dyDescent="0.25">
      <c r="A11" s="1424" t="s">
        <v>404</v>
      </c>
      <c r="B11" s="1424"/>
      <c r="C11" s="1424"/>
      <c r="D11" s="1424"/>
      <c r="E11" s="1424"/>
      <c r="F11" s="1424"/>
      <c r="G11" s="1424"/>
      <c r="H11" s="1424"/>
      <c r="I11" s="1424"/>
      <c r="J11" s="1424"/>
      <c r="K11" s="1424"/>
      <c r="L11" s="1424"/>
      <c r="M11" s="1424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38" t="s">
        <v>7</v>
      </c>
      <c r="B14" s="1538" t="s">
        <v>802</v>
      </c>
      <c r="C14" s="1540" t="s">
        <v>9</v>
      </c>
      <c r="D14" s="1542" t="s">
        <v>11</v>
      </c>
      <c r="E14" s="451" t="s">
        <v>12</v>
      </c>
      <c r="F14" s="1544" t="s">
        <v>13</v>
      </c>
      <c r="G14" s="1548" t="s">
        <v>14</v>
      </c>
      <c r="H14" s="1548" t="s">
        <v>15</v>
      </c>
      <c r="I14" s="1548" t="s">
        <v>16</v>
      </c>
      <c r="J14" s="1548" t="s">
        <v>17</v>
      </c>
      <c r="K14" s="1548" t="s">
        <v>18</v>
      </c>
      <c r="L14" s="1546" t="s">
        <v>19</v>
      </c>
      <c r="M14" s="1551" t="s">
        <v>20</v>
      </c>
    </row>
    <row r="15" spans="1:13" ht="14.25" customHeight="1" thickBot="1" x14ac:dyDescent="0.3">
      <c r="A15" s="1539"/>
      <c r="B15" s="1539"/>
      <c r="C15" s="1541"/>
      <c r="D15" s="1543"/>
      <c r="E15" s="452" t="s">
        <v>21</v>
      </c>
      <c r="F15" s="1545"/>
      <c r="G15" s="1549"/>
      <c r="H15" s="1549"/>
      <c r="I15" s="1549"/>
      <c r="J15" s="1549"/>
      <c r="K15" s="1549"/>
      <c r="L15" s="1547"/>
      <c r="M15" s="1552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555"/>
      <c r="K180" s="1555"/>
      <c r="L180" s="1555"/>
      <c r="M180" s="480"/>
    </row>
    <row r="181" spans="1:13" ht="15" customHeight="1" x14ac:dyDescent="0.25">
      <c r="A181" s="1554" t="s">
        <v>892</v>
      </c>
      <c r="B181" s="1554"/>
      <c r="C181" s="482"/>
      <c r="D181" s="1554"/>
      <c r="E181" s="1554"/>
      <c r="F181" s="1554"/>
      <c r="G181" s="467"/>
      <c r="H181" s="568"/>
      <c r="I181" s="1556"/>
      <c r="J181" s="1556"/>
      <c r="K181" s="1556"/>
      <c r="L181" s="1556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554"/>
      <c r="J182" s="1554"/>
      <c r="K182" s="1554"/>
      <c r="L182" s="1554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557" t="s">
        <v>684</v>
      </c>
      <c r="H184" s="1557"/>
      <c r="I184" s="1557"/>
      <c r="J184" s="1557"/>
      <c r="K184" s="1557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550" t="s">
        <v>895</v>
      </c>
      <c r="H185" s="1550"/>
      <c r="I185" s="1550"/>
      <c r="J185" s="1550"/>
      <c r="K185" s="1550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553" t="s">
        <v>896</v>
      </c>
      <c r="H186" s="1553"/>
      <c r="I186" s="1553"/>
      <c r="J186" s="1553"/>
      <c r="K186" s="1553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425"/>
      <c r="C189" s="1425"/>
      <c r="D189" s="1425"/>
      <c r="E189" s="1425"/>
      <c r="F189" s="1425"/>
      <c r="G189" s="1425"/>
      <c r="H189" s="1425"/>
      <c r="I189" s="1425"/>
      <c r="J189" s="1425"/>
      <c r="K189" s="1425"/>
      <c r="L189" s="1425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424"/>
      <c r="C192" s="1424"/>
      <c r="D192" s="1424"/>
      <c r="E192" s="1424"/>
      <c r="F192" s="1424"/>
      <c r="G192" s="1424"/>
      <c r="H192" s="1424"/>
      <c r="I192" s="1424"/>
      <c r="J192" s="1424"/>
      <c r="K192" s="1424"/>
      <c r="L192" s="1424"/>
      <c r="M192" s="385"/>
    </row>
    <row r="193" spans="2:12" s="213" customFormat="1" x14ac:dyDescent="0.25">
      <c r="B193" s="1394"/>
      <c r="C193" s="1394"/>
      <c r="D193" s="1394"/>
      <c r="E193" s="1394"/>
      <c r="F193" s="1394"/>
      <c r="G193" s="1394"/>
      <c r="H193" s="1394"/>
      <c r="I193" s="1394"/>
      <c r="J193" s="1394"/>
      <c r="K193" s="1394"/>
      <c r="L193" s="1394"/>
    </row>
    <row r="194" spans="2:12" s="213" customFormat="1" x14ac:dyDescent="0.25">
      <c r="B194" s="1405"/>
      <c r="C194" s="1405"/>
      <c r="D194" s="1405"/>
      <c r="E194" s="1405"/>
      <c r="F194" s="1405"/>
      <c r="G194" s="1405"/>
      <c r="H194" s="1405"/>
      <c r="I194" s="1405"/>
      <c r="J194" s="1405"/>
      <c r="K194" s="1405"/>
      <c r="L194" s="1405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  <mergeCell ref="J180:L180"/>
    <mergeCell ref="A181:B181"/>
    <mergeCell ref="D181:F181"/>
    <mergeCell ref="I181:L181"/>
    <mergeCell ref="I182:L182"/>
    <mergeCell ref="B193:L193"/>
    <mergeCell ref="B194:L194"/>
    <mergeCell ref="G184:K184"/>
    <mergeCell ref="G185:K185"/>
    <mergeCell ref="G186:K186"/>
    <mergeCell ref="B189:L189"/>
    <mergeCell ref="B192:L192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425" t="s">
        <v>0</v>
      </c>
      <c r="B7" s="1425"/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  <c r="O7" s="1425"/>
    </row>
    <row r="8" spans="1:15" x14ac:dyDescent="0.25">
      <c r="A8" s="1425" t="s">
        <v>1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  <c r="O8" s="1425"/>
    </row>
    <row r="9" spans="1:15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  <c r="N9" s="1425"/>
      <c r="O9" s="1425"/>
    </row>
    <row r="10" spans="1:15" x14ac:dyDescent="0.25">
      <c r="A10" s="1425" t="s">
        <v>901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  <c r="O10" s="1425"/>
    </row>
    <row r="11" spans="1:15" x14ac:dyDescent="0.25">
      <c r="A11" s="1565" t="s">
        <v>406</v>
      </c>
      <c r="B11" s="1565"/>
      <c r="C11" s="1565"/>
      <c r="D11" s="1565"/>
      <c r="E11" s="1565"/>
      <c r="F11" s="1565"/>
      <c r="G11" s="1565"/>
      <c r="H11" s="1565"/>
      <c r="I11" s="1565"/>
      <c r="J11" s="1565"/>
      <c r="K11" s="1565"/>
      <c r="L11" s="1565"/>
      <c r="M11" s="1565"/>
      <c r="N11" s="1565"/>
      <c r="O11" s="1565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69" t="s">
        <v>7</v>
      </c>
      <c r="B13" s="1569" t="s">
        <v>802</v>
      </c>
      <c r="C13" s="1581" t="s">
        <v>9</v>
      </c>
      <c r="D13" s="1569" t="s">
        <v>832</v>
      </c>
      <c r="E13" s="1569" t="s">
        <v>834</v>
      </c>
      <c r="F13" s="1569" t="s">
        <v>835</v>
      </c>
      <c r="G13" s="421" t="s">
        <v>12</v>
      </c>
      <c r="H13" s="1570" t="s">
        <v>13</v>
      </c>
      <c r="I13" s="1566" t="s">
        <v>14</v>
      </c>
      <c r="J13" s="1566" t="s">
        <v>15</v>
      </c>
      <c r="K13" s="1566" t="s">
        <v>16</v>
      </c>
      <c r="L13" s="1566" t="s">
        <v>17</v>
      </c>
      <c r="M13" s="1566" t="s">
        <v>18</v>
      </c>
      <c r="N13" s="1566" t="s">
        <v>19</v>
      </c>
      <c r="O13" s="1566" t="s">
        <v>20</v>
      </c>
    </row>
    <row r="14" spans="1:15" x14ac:dyDescent="0.25">
      <c r="A14" s="1569"/>
      <c r="B14" s="1569"/>
      <c r="C14" s="1581"/>
      <c r="D14" s="1569"/>
      <c r="E14" s="1569"/>
      <c r="F14" s="1569"/>
      <c r="G14" s="421" t="s">
        <v>21</v>
      </c>
      <c r="H14" s="1570"/>
      <c r="I14" s="1566"/>
      <c r="J14" s="1566"/>
      <c r="K14" s="1566"/>
      <c r="L14" s="1566"/>
      <c r="M14" s="1566"/>
      <c r="N14" s="1566"/>
      <c r="O14" s="1566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561" t="s">
        <v>684</v>
      </c>
      <c r="H50" s="1561"/>
      <c r="I50" s="1561"/>
      <c r="J50" s="1561"/>
      <c r="K50" s="1561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558" t="s">
        <v>852</v>
      </c>
      <c r="H51" s="1558"/>
      <c r="I51" s="1558"/>
      <c r="J51" s="1558"/>
      <c r="K51" s="1558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559" t="s">
        <v>853</v>
      </c>
      <c r="H52" s="1559"/>
      <c r="I52" s="1559"/>
      <c r="J52" s="1559"/>
      <c r="K52" s="1559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50:K50"/>
    <mergeCell ref="F13:F14"/>
    <mergeCell ref="H13:H14"/>
    <mergeCell ref="I13:I14"/>
    <mergeCell ref="J13:J14"/>
    <mergeCell ref="K13:K14"/>
    <mergeCell ref="G51:K51"/>
    <mergeCell ref="G52:K52"/>
    <mergeCell ref="L13:L14"/>
    <mergeCell ref="M13:M14"/>
    <mergeCell ref="N13:N14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425" t="s">
        <v>0</v>
      </c>
      <c r="B7" s="1425"/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  <c r="O7" s="1425"/>
    </row>
    <row r="8" spans="1:15" x14ac:dyDescent="0.25">
      <c r="A8" s="1425" t="s">
        <v>1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  <c r="O8" s="1425"/>
    </row>
    <row r="9" spans="1:15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  <c r="N9" s="1425"/>
      <c r="O9" s="1425"/>
    </row>
    <row r="10" spans="1:15" x14ac:dyDescent="0.25">
      <c r="A10" s="1425" t="s">
        <v>903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  <c r="O10" s="1425"/>
    </row>
    <row r="11" spans="1:15" x14ac:dyDescent="0.25">
      <c r="A11" s="1565" t="s">
        <v>441</v>
      </c>
      <c r="B11" s="1565"/>
      <c r="C11" s="1565"/>
      <c r="D11" s="1565"/>
      <c r="E11" s="1565"/>
      <c r="F11" s="1565"/>
      <c r="G11" s="1565"/>
      <c r="H11" s="1565"/>
      <c r="I11" s="1565"/>
      <c r="J11" s="1565"/>
      <c r="K11" s="1565"/>
      <c r="L11" s="1565"/>
      <c r="M11" s="1565"/>
      <c r="N11" s="1565"/>
      <c r="O11" s="1565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62" t="s">
        <v>7</v>
      </c>
      <c r="B13" s="1562" t="s">
        <v>802</v>
      </c>
      <c r="C13" s="1564" t="s">
        <v>9</v>
      </c>
      <c r="D13" s="1562" t="s">
        <v>832</v>
      </c>
      <c r="E13" s="1562" t="s">
        <v>834</v>
      </c>
      <c r="F13" s="1562" t="s">
        <v>835</v>
      </c>
      <c r="G13" s="476" t="s">
        <v>12</v>
      </c>
      <c r="H13" s="1563" t="s">
        <v>13</v>
      </c>
      <c r="I13" s="1560" t="s">
        <v>14</v>
      </c>
      <c r="J13" s="1560" t="s">
        <v>15</v>
      </c>
      <c r="K13" s="1560" t="s">
        <v>16</v>
      </c>
      <c r="L13" s="1560" t="s">
        <v>17</v>
      </c>
      <c r="M13" s="1560" t="s">
        <v>18</v>
      </c>
      <c r="N13" s="1560" t="s">
        <v>19</v>
      </c>
      <c r="O13" s="1560" t="s">
        <v>20</v>
      </c>
    </row>
    <row r="14" spans="1:15" x14ac:dyDescent="0.25">
      <c r="A14" s="1562"/>
      <c r="B14" s="1562"/>
      <c r="C14" s="1564"/>
      <c r="D14" s="1562"/>
      <c r="E14" s="1562"/>
      <c r="F14" s="1562"/>
      <c r="G14" s="476" t="s">
        <v>21</v>
      </c>
      <c r="H14" s="1563"/>
      <c r="I14" s="1560"/>
      <c r="J14" s="1560"/>
      <c r="K14" s="1560"/>
      <c r="L14" s="1560"/>
      <c r="M14" s="1560"/>
      <c r="N14" s="1560"/>
      <c r="O14" s="1560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561" t="s">
        <v>684</v>
      </c>
      <c r="H61" s="1561"/>
      <c r="I61" s="1561"/>
      <c r="J61" s="1561"/>
      <c r="K61" s="1561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558" t="s">
        <v>887</v>
      </c>
      <c r="H62" s="1558"/>
      <c r="I62" s="1558"/>
      <c r="J62" s="1558"/>
      <c r="K62" s="1558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559" t="s">
        <v>853</v>
      </c>
      <c r="H63" s="1559"/>
      <c r="I63" s="1559"/>
      <c r="J63" s="1559"/>
      <c r="K63" s="1559"/>
      <c r="L63" s="486"/>
      <c r="M63" s="486"/>
      <c r="N63" s="467"/>
      <c r="O63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1:K61"/>
    <mergeCell ref="F13:F14"/>
    <mergeCell ref="H13:H14"/>
    <mergeCell ref="I13:I14"/>
    <mergeCell ref="J13:J14"/>
    <mergeCell ref="K13:K14"/>
    <mergeCell ref="G62:K62"/>
    <mergeCell ref="G63:K63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</row>
    <row r="8" spans="1:13" x14ac:dyDescent="0.25">
      <c r="A8" s="1394" t="s">
        <v>1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</row>
    <row r="9" spans="1:13" x14ac:dyDescent="0.25">
      <c r="A9" s="1394" t="s">
        <v>3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</row>
    <row r="10" spans="1:13" x14ac:dyDescent="0.25">
      <c r="A10" s="1394" t="s">
        <v>906</v>
      </c>
      <c r="B10" s="1394"/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</row>
    <row r="11" spans="1:13" x14ac:dyDescent="0.25">
      <c r="A11" s="1393" t="s">
        <v>412</v>
      </c>
      <c r="B11" s="1393"/>
      <c r="C11" s="1393"/>
      <c r="D11" s="1393"/>
      <c r="E11" s="1393"/>
      <c r="F11" s="1393"/>
      <c r="G11" s="1393"/>
      <c r="H11" s="1393"/>
      <c r="I11" s="1393"/>
      <c r="J11" s="1393"/>
      <c r="K11" s="1393"/>
      <c r="L11" s="1393"/>
      <c r="M11" s="1393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569" t="s">
        <v>7</v>
      </c>
      <c r="B13" s="1569" t="s">
        <v>802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69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405" t="s">
        <v>684</v>
      </c>
      <c r="H26" s="1405"/>
      <c r="I26" s="1405"/>
      <c r="J26" s="1405"/>
      <c r="K26" s="1405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567" t="s">
        <v>852</v>
      </c>
      <c r="H27" s="1567"/>
      <c r="I27" s="1567"/>
      <c r="J27" s="1567"/>
      <c r="K27" s="1567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568" t="s">
        <v>853</v>
      </c>
      <c r="H28" s="1568"/>
      <c r="I28" s="1568"/>
      <c r="J28" s="1568"/>
      <c r="K28" s="1568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35" t="s">
        <v>0</v>
      </c>
      <c r="B7" s="1535"/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  <c r="N7" s="1535"/>
    </row>
    <row r="8" spans="1:14" ht="15.75" x14ac:dyDescent="0.25">
      <c r="A8" s="1535" t="s">
        <v>1</v>
      </c>
      <c r="B8" s="1535"/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  <c r="N8" s="1535"/>
    </row>
    <row r="9" spans="1:14" ht="15.75" x14ac:dyDescent="0.25">
      <c r="A9" s="1535" t="s">
        <v>3</v>
      </c>
      <c r="B9" s="1535"/>
      <c r="C9" s="1535"/>
      <c r="D9" s="1535"/>
      <c r="E9" s="1535"/>
      <c r="F9" s="1535"/>
      <c r="G9" s="1535"/>
      <c r="H9" s="1535"/>
      <c r="I9" s="1535"/>
      <c r="J9" s="1535"/>
      <c r="K9" s="1535"/>
      <c r="L9" s="1535"/>
      <c r="M9" s="1535"/>
      <c r="N9" s="1535"/>
    </row>
    <row r="10" spans="1:14" ht="15.75" x14ac:dyDescent="0.25">
      <c r="A10" s="1535" t="s">
        <v>907</v>
      </c>
      <c r="B10" s="1535"/>
      <c r="C10" s="1535"/>
      <c r="D10" s="1535"/>
      <c r="E10" s="1535"/>
      <c r="F10" s="1535"/>
      <c r="G10" s="1535"/>
      <c r="H10" s="1535"/>
      <c r="I10" s="1535"/>
      <c r="J10" s="1535"/>
      <c r="K10" s="1535"/>
      <c r="L10" s="1535"/>
      <c r="M10" s="1535"/>
      <c r="N10" s="1535"/>
    </row>
    <row r="11" spans="1:14" ht="15.75" x14ac:dyDescent="0.25">
      <c r="A11" s="1500" t="s">
        <v>5</v>
      </c>
      <c r="B11" s="1500"/>
      <c r="C11" s="1500"/>
      <c r="D11" s="1500"/>
      <c r="E11" s="1500"/>
      <c r="F11" s="1500"/>
      <c r="G11" s="1500"/>
      <c r="H11" s="1500"/>
      <c r="I11" s="1500"/>
      <c r="J11" s="1500"/>
      <c r="K11" s="1500"/>
      <c r="L11" s="1500"/>
      <c r="M11" s="1500"/>
      <c r="N11" s="1500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562" t="s">
        <v>7</v>
      </c>
      <c r="B13" s="1562" t="s">
        <v>802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62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04" t="s">
        <v>854</v>
      </c>
      <c r="I31" s="1504"/>
      <c r="J31" s="1504"/>
      <c r="K31" s="1504"/>
      <c r="L31" s="1504"/>
      <c r="M31" s="1504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02" t="s">
        <v>852</v>
      </c>
      <c r="I32" s="1502"/>
      <c r="J32" s="1502"/>
      <c r="K32" s="1502"/>
      <c r="L32" s="1502"/>
      <c r="M32" s="150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03" t="s">
        <v>853</v>
      </c>
      <c r="I33" s="1503"/>
      <c r="J33" s="1503"/>
      <c r="K33" s="1503"/>
      <c r="L33" s="1503"/>
      <c r="M33" s="150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01"/>
      <c r="J34" s="1501"/>
      <c r="K34" s="1501"/>
      <c r="L34" s="1501"/>
      <c r="M34" s="1501"/>
      <c r="N34" s="1501"/>
    </row>
    <row r="35" spans="1:14" ht="15.75" x14ac:dyDescent="0.25">
      <c r="A35" s="267"/>
      <c r="B35" s="267"/>
      <c r="C35" s="268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01"/>
      <c r="H36" s="1501"/>
      <c r="I36" s="1501"/>
      <c r="J36" s="1501"/>
      <c r="K36" s="1501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81"/>
      <c r="H37" s="1481"/>
      <c r="I37" s="1481"/>
      <c r="J37" s="1481"/>
      <c r="K37" s="1481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908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75" t="s">
        <v>854</v>
      </c>
      <c r="H21" s="1575"/>
      <c r="I21" s="1575"/>
      <c r="J21" s="1575"/>
      <c r="K21" s="1575"/>
      <c r="L21" s="157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02" t="s">
        <v>852</v>
      </c>
      <c r="H22" s="1502"/>
      <c r="I22" s="1502"/>
      <c r="J22" s="1502"/>
      <c r="K22" s="1502"/>
      <c r="L22" s="150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03" t="s">
        <v>853</v>
      </c>
      <c r="H23" s="1503"/>
      <c r="I23" s="1503"/>
      <c r="J23" s="1503"/>
      <c r="K23" s="1503"/>
      <c r="L23" s="150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76"/>
      <c r="I24" s="1576"/>
      <c r="J24" s="1576"/>
      <c r="K24" s="1576"/>
      <c r="L24" s="1576"/>
      <c r="M24" s="1576"/>
    </row>
    <row r="25" spans="1:13" x14ac:dyDescent="0.25">
      <c r="A25" s="531"/>
      <c r="B25" s="531"/>
      <c r="C25" s="259"/>
      <c r="D25" s="259"/>
      <c r="E25" s="269"/>
      <c r="F25" s="1503"/>
      <c r="G25" s="1503"/>
      <c r="H25" s="1503"/>
      <c r="I25" s="1503"/>
      <c r="J25" s="1503"/>
      <c r="K25" s="271"/>
      <c r="L25" s="271"/>
      <c r="M25" s="259"/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909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77" t="s">
        <v>854</v>
      </c>
      <c r="H21" s="1577"/>
      <c r="I21" s="1577"/>
      <c r="J21" s="1577"/>
      <c r="K21" s="1577"/>
      <c r="L21" s="157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78" t="s">
        <v>852</v>
      </c>
      <c r="H22" s="1578"/>
      <c r="I22" s="1578"/>
      <c r="J22" s="1578"/>
      <c r="K22" s="1578"/>
      <c r="L22" s="157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79" t="s">
        <v>853</v>
      </c>
      <c r="H23" s="1579"/>
      <c r="I23" s="1579"/>
      <c r="J23" s="1579"/>
      <c r="K23" s="1579"/>
      <c r="L23" s="157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80"/>
      <c r="I24" s="1580"/>
      <c r="J24" s="1580"/>
      <c r="K24" s="1580"/>
      <c r="L24" s="1580"/>
      <c r="M24" s="1580"/>
    </row>
    <row r="25" spans="1:13" ht="15.75" x14ac:dyDescent="0.25">
      <c r="A25" s="267"/>
      <c r="B25" s="267"/>
      <c r="C25" s="268"/>
      <c r="D25" s="268"/>
      <c r="E25" s="269"/>
      <c r="F25" s="1500"/>
      <c r="G25" s="1500"/>
      <c r="H25" s="1500"/>
      <c r="I25" s="1500"/>
      <c r="J25" s="1500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911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38" t="s">
        <v>7</v>
      </c>
      <c r="B14" s="1538" t="s">
        <v>802</v>
      </c>
      <c r="C14" s="1540" t="s">
        <v>9</v>
      </c>
      <c r="D14" s="451" t="s">
        <v>12</v>
      </c>
      <c r="E14" s="1544" t="s">
        <v>13</v>
      </c>
      <c r="F14" s="1548" t="s">
        <v>14</v>
      </c>
      <c r="G14" s="1548" t="s">
        <v>15</v>
      </c>
      <c r="H14" s="1548" t="s">
        <v>16</v>
      </c>
      <c r="I14" s="1548" t="s">
        <v>17</v>
      </c>
      <c r="J14" s="1548" t="s">
        <v>18</v>
      </c>
      <c r="K14" s="1546" t="s">
        <v>19</v>
      </c>
      <c r="L14" s="1551" t="s">
        <v>20</v>
      </c>
    </row>
    <row r="15" spans="1:12" ht="15.75" thickBot="1" x14ac:dyDescent="0.3">
      <c r="A15" s="1539"/>
      <c r="B15" s="1539"/>
      <c r="C15" s="1541"/>
      <c r="D15" s="452" t="s">
        <v>21</v>
      </c>
      <c r="E15" s="1545"/>
      <c r="F15" s="1549"/>
      <c r="G15" s="1549"/>
      <c r="H15" s="1549"/>
      <c r="I15" s="1549"/>
      <c r="J15" s="1549"/>
      <c r="K15" s="1547"/>
      <c r="L15" s="1552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583" t="s">
        <v>854</v>
      </c>
      <c r="I187" s="1583"/>
      <c r="J187" s="1583"/>
      <c r="K187" s="1583"/>
      <c r="L187" s="1583"/>
      <c r="M187" s="1583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584" t="s">
        <v>939</v>
      </c>
      <c r="I188" s="1584"/>
      <c r="J188" s="1584"/>
      <c r="K188" s="1584"/>
      <c r="L188" s="1584"/>
      <c r="M188" s="1584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582" t="s">
        <v>938</v>
      </c>
      <c r="I189" s="1582"/>
      <c r="J189" s="1582"/>
      <c r="K189" s="1582"/>
      <c r="L189" s="1582"/>
      <c r="M189" s="1582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580"/>
      <c r="J190" s="1580"/>
      <c r="K190" s="1580"/>
      <c r="L190" s="1580"/>
      <c r="M190" s="1580"/>
      <c r="N190" s="1580"/>
    </row>
    <row r="191" spans="1:14" ht="15.75" x14ac:dyDescent="0.25">
      <c r="A191" s="267"/>
      <c r="B191" s="308"/>
      <c r="C191" s="267"/>
      <c r="D191" s="268"/>
      <c r="E191" s="268"/>
      <c r="F191" s="269"/>
      <c r="G191" s="1500"/>
      <c r="H191" s="1500"/>
      <c r="I191" s="1500"/>
      <c r="J191" s="1500"/>
      <c r="K191" s="1500"/>
      <c r="L191" s="271"/>
      <c r="M191" s="271"/>
      <c r="N191" s="259"/>
    </row>
  </sheetData>
  <mergeCells count="20"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  <c r="N9" s="1507"/>
      <c r="O9" s="1507"/>
    </row>
    <row r="10" spans="1:15" x14ac:dyDescent="0.25">
      <c r="A10" s="1507" t="s">
        <v>916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  <c r="N10" s="1507"/>
      <c r="O10" s="1507"/>
    </row>
    <row r="11" spans="1:15" x14ac:dyDescent="0.25">
      <c r="A11" s="1585" t="s">
        <v>406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  <c r="N11" s="1585"/>
      <c r="O11" s="1585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562" t="s">
        <v>7</v>
      </c>
      <c r="B13" s="1586" t="s">
        <v>937</v>
      </c>
      <c r="C13" s="1564" t="s">
        <v>9</v>
      </c>
      <c r="D13" s="1569" t="s">
        <v>832</v>
      </c>
      <c r="E13" s="1569" t="s">
        <v>834</v>
      </c>
      <c r="F13" s="1569" t="s">
        <v>835</v>
      </c>
      <c r="G13" s="476" t="s">
        <v>12</v>
      </c>
      <c r="H13" s="1563" t="s">
        <v>13</v>
      </c>
      <c r="I13" s="1560" t="s">
        <v>14</v>
      </c>
      <c r="J13" s="1560" t="s">
        <v>15</v>
      </c>
      <c r="K13" s="1560" t="s">
        <v>16</v>
      </c>
      <c r="L13" s="1560" t="s">
        <v>17</v>
      </c>
      <c r="M13" s="1560" t="s">
        <v>18</v>
      </c>
      <c r="N13" s="1560" t="s">
        <v>19</v>
      </c>
      <c r="O13" s="1560" t="s">
        <v>20</v>
      </c>
    </row>
    <row r="14" spans="1:15" x14ac:dyDescent="0.25">
      <c r="A14" s="1562"/>
      <c r="B14" s="1587"/>
      <c r="C14" s="1564"/>
      <c r="D14" s="1569"/>
      <c r="E14" s="1569"/>
      <c r="F14" s="1569"/>
      <c r="G14" s="476" t="s">
        <v>21</v>
      </c>
      <c r="H14" s="1563"/>
      <c r="I14" s="1560"/>
      <c r="J14" s="1560"/>
      <c r="K14" s="1560"/>
      <c r="L14" s="1560"/>
      <c r="M14" s="1560"/>
      <c r="N14" s="1560"/>
      <c r="O14" s="1560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577" t="s">
        <v>854</v>
      </c>
      <c r="L47" s="1577"/>
      <c r="M47" s="1577"/>
      <c r="N47" s="1577"/>
      <c r="O47" s="1577"/>
      <c r="P47" s="1577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578" t="s">
        <v>852</v>
      </c>
      <c r="L48" s="1578"/>
      <c r="M48" s="1578"/>
      <c r="N48" s="1578"/>
      <c r="O48" s="1578"/>
      <c r="P48" s="1578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579" t="s">
        <v>853</v>
      </c>
      <c r="L49" s="1579"/>
      <c r="M49" s="1579"/>
      <c r="N49" s="1579"/>
      <c r="O49" s="1579"/>
      <c r="P49" s="1579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580"/>
      <c r="M50" s="1580"/>
      <c r="N50" s="1580"/>
      <c r="O50" s="1580"/>
      <c r="P50" s="1580"/>
      <c r="Q50" s="1580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500"/>
      <c r="K51" s="1500"/>
      <c r="L51" s="1500"/>
      <c r="M51" s="1500"/>
      <c r="N51" s="1500"/>
      <c r="O51" s="271"/>
      <c r="P51" s="271"/>
      <c r="Q51" s="259"/>
    </row>
  </sheetData>
  <mergeCells count="24"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  <mergeCell ref="A13:A14"/>
    <mergeCell ref="I13:I14"/>
    <mergeCell ref="J13:J14"/>
    <mergeCell ref="A7:O7"/>
    <mergeCell ref="A8:O8"/>
    <mergeCell ref="A9:O9"/>
    <mergeCell ref="A10:O10"/>
    <mergeCell ref="A11:O11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922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577" t="s">
        <v>854</v>
      </c>
      <c r="I63" s="1577"/>
      <c r="J63" s="1577"/>
      <c r="K63" s="1577"/>
      <c r="L63" s="1577"/>
      <c r="M63" s="1577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578" t="s">
        <v>852</v>
      </c>
      <c r="I64" s="1578"/>
      <c r="J64" s="1578"/>
      <c r="K64" s="1578"/>
      <c r="L64" s="1578"/>
      <c r="M64" s="1578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579" t="s">
        <v>853</v>
      </c>
      <c r="I65" s="1579"/>
      <c r="J65" s="1579"/>
      <c r="K65" s="1579"/>
      <c r="L65" s="1579"/>
      <c r="M65" s="1579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580"/>
      <c r="J66" s="1580"/>
      <c r="K66" s="1580"/>
      <c r="L66" s="1580"/>
      <c r="M66" s="1580"/>
      <c r="N66" s="1580"/>
    </row>
    <row r="67" spans="1:14" ht="15.75" x14ac:dyDescent="0.25">
      <c r="A67" s="267"/>
      <c r="B67" s="267"/>
      <c r="C67" s="267"/>
      <c r="D67" s="268"/>
      <c r="E67" s="268"/>
      <c r="F67" s="269"/>
      <c r="G67" s="1500"/>
      <c r="H67" s="1500"/>
      <c r="I67" s="1500"/>
      <c r="J67" s="1500"/>
      <c r="K67" s="1500"/>
      <c r="L67" s="271"/>
      <c r="M67" s="271"/>
      <c r="N67" s="259"/>
    </row>
  </sheetData>
  <mergeCells count="22"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926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577" t="s">
        <v>854</v>
      </c>
      <c r="I30" s="1577"/>
      <c r="J30" s="1577"/>
      <c r="K30" s="1577"/>
      <c r="L30" s="1577"/>
      <c r="M30" s="1577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578" t="s">
        <v>852</v>
      </c>
      <c r="I31" s="1578"/>
      <c r="J31" s="1578"/>
      <c r="K31" s="1578"/>
      <c r="L31" s="1578"/>
      <c r="M31" s="1578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579" t="s">
        <v>853</v>
      </c>
      <c r="I32" s="1579"/>
      <c r="J32" s="1579"/>
      <c r="K32" s="1579"/>
      <c r="L32" s="1579"/>
      <c r="M32" s="1579"/>
    </row>
    <row r="33" spans="7:14" x14ac:dyDescent="0.25">
      <c r="G33" s="540"/>
      <c r="H33" s="537"/>
      <c r="I33" s="1580"/>
      <c r="J33" s="1580"/>
      <c r="K33" s="1580"/>
      <c r="L33" s="1580"/>
      <c r="M33" s="1580"/>
      <c r="N33" s="1580"/>
    </row>
    <row r="34" spans="7:14" ht="15.75" x14ac:dyDescent="0.25">
      <c r="G34" s="1500"/>
      <c r="H34" s="1500"/>
      <c r="I34" s="1500"/>
      <c r="J34" s="1500"/>
      <c r="K34" s="1500"/>
      <c r="L34" s="271"/>
      <c r="M34" s="271"/>
      <c r="N34" s="259"/>
    </row>
  </sheetData>
  <mergeCells count="22"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  <mergeCell ref="A13:A14"/>
    <mergeCell ref="A7:M7"/>
    <mergeCell ref="A8:M8"/>
    <mergeCell ref="A9:M9"/>
    <mergeCell ref="A10:M10"/>
    <mergeCell ref="A11:M11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931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  <mergeCell ref="A7:N7"/>
    <mergeCell ref="A8:N8"/>
    <mergeCell ref="A9:N9"/>
    <mergeCell ref="A10:N10"/>
    <mergeCell ref="A11:N11"/>
    <mergeCell ref="A13:A14"/>
    <mergeCell ref="C13:C14"/>
    <mergeCell ref="D13:D14"/>
    <mergeCell ref="E13:E14"/>
    <mergeCell ref="G13:G14"/>
    <mergeCell ref="B13:B14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932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75" t="s">
        <v>854</v>
      </c>
      <c r="H21" s="1575"/>
      <c r="I21" s="1575"/>
      <c r="J21" s="1575"/>
      <c r="K21" s="1575"/>
      <c r="L21" s="157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02" t="s">
        <v>852</v>
      </c>
      <c r="H22" s="1502"/>
      <c r="I22" s="1502"/>
      <c r="J22" s="1502"/>
      <c r="K22" s="1502"/>
      <c r="L22" s="150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03" t="s">
        <v>853</v>
      </c>
      <c r="H23" s="1503"/>
      <c r="I23" s="1503"/>
      <c r="J23" s="1503"/>
      <c r="K23" s="1503"/>
      <c r="L23" s="150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76"/>
      <c r="I24" s="1576"/>
      <c r="J24" s="1576"/>
      <c r="K24" s="1576"/>
      <c r="L24" s="1576"/>
      <c r="M24" s="1576"/>
    </row>
    <row r="25" spans="1:13" x14ac:dyDescent="0.25">
      <c r="A25" s="531"/>
      <c r="B25" s="531"/>
      <c r="C25" s="259"/>
      <c r="D25" s="259"/>
      <c r="E25" s="269"/>
      <c r="F25" s="1503"/>
      <c r="G25" s="1503"/>
      <c r="H25" s="1503"/>
      <c r="I25" s="1503"/>
      <c r="J25" s="1503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934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77" t="s">
        <v>854</v>
      </c>
      <c r="H21" s="1577"/>
      <c r="I21" s="1577"/>
      <c r="J21" s="1577"/>
      <c r="K21" s="1577"/>
      <c r="L21" s="157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78" t="s">
        <v>852</v>
      </c>
      <c r="H22" s="1578"/>
      <c r="I22" s="1578"/>
      <c r="J22" s="1578"/>
      <c r="K22" s="1578"/>
      <c r="L22" s="157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79" t="s">
        <v>853</v>
      </c>
      <c r="H23" s="1579"/>
      <c r="I23" s="1579"/>
      <c r="J23" s="1579"/>
      <c r="K23" s="1579"/>
      <c r="L23" s="157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80"/>
      <c r="I24" s="1580"/>
      <c r="J24" s="1580"/>
      <c r="K24" s="1580"/>
      <c r="L24" s="1580"/>
      <c r="M24" s="1580"/>
    </row>
    <row r="25" spans="1:13" ht="15.75" x14ac:dyDescent="0.25">
      <c r="A25" s="267"/>
      <c r="B25" s="267"/>
      <c r="C25" s="268"/>
      <c r="D25" s="268"/>
      <c r="E25" s="269"/>
      <c r="F25" s="1500"/>
      <c r="G25" s="1500"/>
      <c r="H25" s="1500"/>
      <c r="I25" s="1500"/>
      <c r="J25" s="1500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942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38" t="s">
        <v>7</v>
      </c>
      <c r="B14" s="1538" t="s">
        <v>802</v>
      </c>
      <c r="C14" s="1540" t="s">
        <v>9</v>
      </c>
      <c r="D14" s="451" t="s">
        <v>12</v>
      </c>
      <c r="E14" s="1544" t="s">
        <v>13</v>
      </c>
      <c r="F14" s="1548" t="s">
        <v>14</v>
      </c>
      <c r="G14" s="1548" t="s">
        <v>15</v>
      </c>
      <c r="H14" s="1548" t="s">
        <v>16</v>
      </c>
      <c r="I14" s="1548" t="s">
        <v>17</v>
      </c>
      <c r="J14" s="1548" t="s">
        <v>18</v>
      </c>
      <c r="K14" s="1546" t="s">
        <v>19</v>
      </c>
      <c r="L14" s="1551" t="s">
        <v>20</v>
      </c>
    </row>
    <row r="15" spans="1:12" ht="15.75" thickBot="1" x14ac:dyDescent="0.3">
      <c r="A15" s="1539"/>
      <c r="B15" s="1539"/>
      <c r="C15" s="1541"/>
      <c r="D15" s="452" t="s">
        <v>21</v>
      </c>
      <c r="E15" s="1545"/>
      <c r="F15" s="1549"/>
      <c r="G15" s="1549"/>
      <c r="H15" s="1549"/>
      <c r="I15" s="1549"/>
      <c r="J15" s="1549"/>
      <c r="K15" s="1547"/>
      <c r="L15" s="1552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583" t="s">
        <v>854</v>
      </c>
      <c r="I190" s="1583"/>
      <c r="J190" s="1583"/>
      <c r="K190" s="1583"/>
      <c r="L190" s="1583"/>
      <c r="M190" s="1583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584" t="s">
        <v>939</v>
      </c>
      <c r="I191" s="1584"/>
      <c r="J191" s="1584"/>
      <c r="K191" s="1584"/>
      <c r="L191" s="1584"/>
      <c r="M191" s="1584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582" t="s">
        <v>938</v>
      </c>
      <c r="I192" s="1582"/>
      <c r="J192" s="1582"/>
      <c r="K192" s="1582"/>
      <c r="L192" s="1582"/>
      <c r="M192" s="1582"/>
    </row>
    <row r="193" spans="7:14" x14ac:dyDescent="0.25">
      <c r="G193" s="540"/>
      <c r="H193" s="537"/>
      <c r="I193" s="1580"/>
      <c r="J193" s="1580"/>
      <c r="K193" s="1580"/>
      <c r="L193" s="1580"/>
      <c r="M193" s="1580"/>
      <c r="N193" s="1580"/>
    </row>
    <row r="194" spans="7:14" ht="15.75" x14ac:dyDescent="0.25">
      <c r="G194" s="1500"/>
      <c r="H194" s="1500"/>
      <c r="I194" s="1500"/>
      <c r="J194" s="1500"/>
      <c r="K194" s="1500"/>
      <c r="L194" s="271"/>
      <c r="M194" s="271"/>
      <c r="N194" s="259"/>
    </row>
  </sheetData>
  <mergeCells count="20"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949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577" t="s">
        <v>854</v>
      </c>
      <c r="I87" s="1577"/>
      <c r="J87" s="1577"/>
      <c r="K87" s="1577"/>
      <c r="L87" s="1577"/>
      <c r="M87" s="1577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578" t="s">
        <v>852</v>
      </c>
      <c r="I88" s="1578"/>
      <c r="J88" s="1578"/>
      <c r="K88" s="1578"/>
      <c r="L88" s="1578"/>
      <c r="M88" s="1578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579" t="s">
        <v>853</v>
      </c>
      <c r="I89" s="1579"/>
      <c r="J89" s="1579"/>
      <c r="K89" s="1579"/>
      <c r="L89" s="1579"/>
      <c r="M89" s="1579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580"/>
      <c r="J90" s="1580"/>
      <c r="K90" s="1580"/>
      <c r="L90" s="1580"/>
      <c r="M90" s="1580"/>
      <c r="N90" s="1580"/>
    </row>
    <row r="91" spans="1:14" ht="15.75" x14ac:dyDescent="0.25">
      <c r="A91" s="267"/>
      <c r="B91" s="267"/>
      <c r="C91" s="267"/>
      <c r="D91" s="268"/>
      <c r="E91" s="268"/>
      <c r="F91" s="269"/>
      <c r="G91" s="1500"/>
      <c r="H91" s="1500"/>
      <c r="I91" s="1500"/>
      <c r="J91" s="1500"/>
      <c r="K91" s="1500"/>
      <c r="L91" s="271"/>
      <c r="M91" s="271"/>
      <c r="N91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943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577" t="s">
        <v>854</v>
      </c>
      <c r="I30" s="1577"/>
      <c r="J30" s="1577"/>
      <c r="K30" s="1577"/>
      <c r="L30" s="1577"/>
      <c r="M30" s="1577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578" t="s">
        <v>852</v>
      </c>
      <c r="I31" s="1578"/>
      <c r="J31" s="1578"/>
      <c r="K31" s="1578"/>
      <c r="L31" s="1578"/>
      <c r="M31" s="1578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579" t="s">
        <v>853</v>
      </c>
      <c r="I32" s="1579"/>
      <c r="J32" s="1579"/>
      <c r="K32" s="1579"/>
      <c r="L32" s="1579"/>
      <c r="M32" s="1579"/>
    </row>
    <row r="33" spans="7:14" x14ac:dyDescent="0.25">
      <c r="G33" s="540"/>
      <c r="H33" s="537"/>
      <c r="I33" s="1580"/>
      <c r="J33" s="1580"/>
      <c r="K33" s="1580"/>
      <c r="L33" s="1580"/>
      <c r="M33" s="1580"/>
      <c r="N33" s="1580"/>
    </row>
    <row r="34" spans="7:14" ht="15.75" x14ac:dyDescent="0.25">
      <c r="G34" s="1500"/>
      <c r="H34" s="1500"/>
      <c r="I34" s="1500"/>
      <c r="J34" s="1500"/>
      <c r="K34" s="1500"/>
      <c r="L34" s="271"/>
      <c r="M34" s="271"/>
      <c r="N34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950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577" t="s">
        <v>854</v>
      </c>
      <c r="I42" s="1577"/>
      <c r="J42" s="1577"/>
      <c r="K42" s="1577"/>
      <c r="L42" s="1577"/>
      <c r="M42" s="1577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578" t="s">
        <v>852</v>
      </c>
      <c r="I43" s="1578"/>
      <c r="J43" s="1578"/>
      <c r="K43" s="1578"/>
      <c r="L43" s="1578"/>
      <c r="M43" s="1578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579" t="s">
        <v>853</v>
      </c>
      <c r="I44" s="1579"/>
      <c r="J44" s="1579"/>
      <c r="K44" s="1579"/>
      <c r="L44" s="1579"/>
      <c r="M44" s="1579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580"/>
      <c r="J45" s="1580"/>
      <c r="K45" s="1580"/>
      <c r="L45" s="1580"/>
      <c r="M45" s="1580"/>
      <c r="N45" s="1580"/>
    </row>
    <row r="46" spans="1:14" ht="15.75" x14ac:dyDescent="0.25">
      <c r="A46" s="267"/>
      <c r="B46" s="267"/>
      <c r="C46" s="267"/>
      <c r="D46" s="268"/>
      <c r="E46" s="268"/>
      <c r="F46" s="269"/>
      <c r="G46" s="1500"/>
      <c r="H46" s="1500"/>
      <c r="I46" s="1500"/>
      <c r="J46" s="1500"/>
      <c r="K46" s="1500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957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75" t="s">
        <v>854</v>
      </c>
      <c r="H21" s="1575"/>
      <c r="I21" s="1575"/>
      <c r="J21" s="1575"/>
      <c r="K21" s="1575"/>
      <c r="L21" s="157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02" t="s">
        <v>852</v>
      </c>
      <c r="H22" s="1502"/>
      <c r="I22" s="1502"/>
      <c r="J22" s="1502"/>
      <c r="K22" s="1502"/>
      <c r="L22" s="150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03" t="s">
        <v>853</v>
      </c>
      <c r="H23" s="1503"/>
      <c r="I23" s="1503"/>
      <c r="J23" s="1503"/>
      <c r="K23" s="1503"/>
      <c r="L23" s="150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76"/>
      <c r="I24" s="1576"/>
      <c r="J24" s="1576"/>
      <c r="K24" s="1576"/>
      <c r="L24" s="1576"/>
      <c r="M24" s="1576"/>
    </row>
    <row r="25" spans="1:13" x14ac:dyDescent="0.25">
      <c r="A25" s="531"/>
      <c r="B25" s="531"/>
      <c r="C25" s="259"/>
      <c r="D25" s="259"/>
      <c r="E25" s="269"/>
      <c r="F25" s="1503"/>
      <c r="G25" s="1503"/>
      <c r="H25" s="1503"/>
      <c r="I25" s="1503"/>
      <c r="J25" s="1503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958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77" t="s">
        <v>854</v>
      </c>
      <c r="H21" s="1577"/>
      <c r="I21" s="1577"/>
      <c r="J21" s="1577"/>
      <c r="K21" s="1577"/>
      <c r="L21" s="157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78" t="s">
        <v>852</v>
      </c>
      <c r="H22" s="1578"/>
      <c r="I22" s="1578"/>
      <c r="J22" s="1578"/>
      <c r="K22" s="1578"/>
      <c r="L22" s="157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79" t="s">
        <v>853</v>
      </c>
      <c r="H23" s="1579"/>
      <c r="I23" s="1579"/>
      <c r="J23" s="1579"/>
      <c r="K23" s="1579"/>
      <c r="L23" s="157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80"/>
      <c r="I24" s="1580"/>
      <c r="J24" s="1580"/>
      <c r="K24" s="1580"/>
      <c r="L24" s="1580"/>
      <c r="M24" s="1580"/>
    </row>
    <row r="25" spans="1:13" ht="15.75" x14ac:dyDescent="0.25">
      <c r="A25" s="267"/>
      <c r="B25" s="267"/>
      <c r="C25" s="268"/>
      <c r="D25" s="268"/>
      <c r="E25" s="269"/>
      <c r="F25" s="1500"/>
      <c r="G25" s="1500"/>
      <c r="H25" s="1500"/>
      <c r="I25" s="1500"/>
      <c r="J25" s="1500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580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38" t="s">
        <v>7</v>
      </c>
      <c r="B14" s="1538" t="s">
        <v>802</v>
      </c>
      <c r="C14" s="1540" t="s">
        <v>9</v>
      </c>
      <c r="D14" s="451" t="s">
        <v>12</v>
      </c>
      <c r="E14" s="1544" t="s">
        <v>13</v>
      </c>
      <c r="F14" s="1548" t="s">
        <v>14</v>
      </c>
      <c r="G14" s="1548" t="s">
        <v>15</v>
      </c>
      <c r="H14" s="1548" t="s">
        <v>16</v>
      </c>
      <c r="I14" s="1548" t="s">
        <v>17</v>
      </c>
      <c r="J14" s="1548" t="s">
        <v>18</v>
      </c>
      <c r="K14" s="1546" t="s">
        <v>19</v>
      </c>
      <c r="L14" s="1551" t="s">
        <v>20</v>
      </c>
    </row>
    <row r="15" spans="1:12" ht="15.75" thickBot="1" x14ac:dyDescent="0.3">
      <c r="A15" s="1539"/>
      <c r="B15" s="1539"/>
      <c r="C15" s="1541"/>
      <c r="D15" s="452" t="s">
        <v>21</v>
      </c>
      <c r="E15" s="1545"/>
      <c r="F15" s="1549"/>
      <c r="G15" s="1549"/>
      <c r="H15" s="1549"/>
      <c r="I15" s="1549"/>
      <c r="J15" s="1549"/>
      <c r="K15" s="1547"/>
      <c r="L15" s="1552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83" t="s">
        <v>854</v>
      </c>
      <c r="I188" s="1583"/>
      <c r="J188" s="1583"/>
      <c r="K188" s="1583"/>
      <c r="L188" s="1583"/>
      <c r="M188" s="158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84" t="s">
        <v>939</v>
      </c>
      <c r="I189" s="1584"/>
      <c r="J189" s="1584"/>
      <c r="K189" s="1584"/>
      <c r="L189" s="1584"/>
      <c r="M189" s="158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82" t="s">
        <v>938</v>
      </c>
      <c r="I190" s="1582"/>
      <c r="J190" s="1582"/>
      <c r="K190" s="1582"/>
      <c r="L190" s="1582"/>
      <c r="M190" s="158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80"/>
      <c r="J191" s="1580"/>
      <c r="K191" s="1580"/>
      <c r="L191" s="1580"/>
      <c r="M191" s="1580"/>
      <c r="N191" s="1580"/>
    </row>
    <row r="192" spans="1:14" ht="15.75" x14ac:dyDescent="0.25">
      <c r="A192" s="267"/>
      <c r="B192" s="308"/>
      <c r="C192" s="267"/>
      <c r="D192" s="268"/>
      <c r="E192" s="268"/>
      <c r="F192" s="269"/>
      <c r="G192" s="1500"/>
      <c r="H192" s="1500"/>
      <c r="I192" s="1500"/>
      <c r="J192" s="1500"/>
      <c r="K192" s="1500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964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577" t="s">
        <v>854</v>
      </c>
      <c r="I84" s="1577"/>
      <c r="J84" s="1577"/>
      <c r="K84" s="1577"/>
      <c r="L84" s="1577"/>
      <c r="M84" s="1577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578" t="s">
        <v>852</v>
      </c>
      <c r="I85" s="1578"/>
      <c r="J85" s="1578"/>
      <c r="K85" s="1578"/>
      <c r="L85" s="1578"/>
      <c r="M85" s="1578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579" t="s">
        <v>853</v>
      </c>
      <c r="I86" s="1579"/>
      <c r="J86" s="1579"/>
      <c r="K86" s="1579"/>
      <c r="L86" s="1579"/>
      <c r="M86" s="1579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580"/>
      <c r="J87" s="1580"/>
      <c r="K87" s="1580"/>
      <c r="L87" s="1580"/>
      <c r="M87" s="1580"/>
      <c r="N87" s="1580"/>
    </row>
    <row r="88" spans="1:14" ht="15.75" x14ac:dyDescent="0.25">
      <c r="A88" s="267"/>
      <c r="B88" s="267"/>
      <c r="C88" s="267"/>
      <c r="D88" s="268"/>
      <c r="E88" s="268"/>
      <c r="F88" s="269"/>
      <c r="G88" s="1500"/>
      <c r="H88" s="1500"/>
      <c r="I88" s="1500"/>
      <c r="J88" s="1500"/>
      <c r="K88" s="1500"/>
      <c r="L88" s="271"/>
      <c r="M88" s="271"/>
      <c r="N8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966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77" t="s">
        <v>854</v>
      </c>
      <c r="I31" s="1577"/>
      <c r="J31" s="1577"/>
      <c r="K31" s="1577"/>
      <c r="L31" s="1577"/>
      <c r="M31" s="157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78" t="s">
        <v>852</v>
      </c>
      <c r="I32" s="1578"/>
      <c r="J32" s="1578"/>
      <c r="K32" s="1578"/>
      <c r="L32" s="1578"/>
      <c r="M32" s="157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79" t="s">
        <v>853</v>
      </c>
      <c r="I33" s="1579"/>
      <c r="J33" s="1579"/>
      <c r="K33" s="1579"/>
      <c r="L33" s="1579"/>
      <c r="M33" s="157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80"/>
      <c r="J34" s="1580"/>
      <c r="K34" s="1580"/>
      <c r="L34" s="1580"/>
      <c r="M34" s="1580"/>
      <c r="N34" s="1580"/>
    </row>
    <row r="35" spans="1:14" ht="15.75" x14ac:dyDescent="0.25">
      <c r="A35" s="267"/>
      <c r="B35" s="267"/>
      <c r="C35" s="267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963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575" t="s">
        <v>854</v>
      </c>
      <c r="G21" s="1575"/>
      <c r="H21" s="1575"/>
      <c r="I21" s="1575"/>
      <c r="J21" s="1575"/>
      <c r="K21" s="1575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502" t="s">
        <v>852</v>
      </c>
      <c r="G22" s="1502"/>
      <c r="H22" s="1502"/>
      <c r="I22" s="1502"/>
      <c r="J22" s="1502"/>
      <c r="K22" s="1502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503" t="s">
        <v>853</v>
      </c>
      <c r="G23" s="1503"/>
      <c r="H23" s="1503"/>
      <c r="I23" s="1503"/>
      <c r="J23" s="1503"/>
      <c r="K23" s="1503"/>
      <c r="L23" s="259"/>
    </row>
    <row r="24" spans="1:12" x14ac:dyDescent="0.25">
      <c r="A24" s="535"/>
      <c r="B24" s="535"/>
      <c r="C24" s="536"/>
      <c r="D24" s="271"/>
      <c r="E24" s="269"/>
      <c r="F24" s="259"/>
      <c r="G24" s="1576"/>
      <c r="H24" s="1576"/>
      <c r="I24" s="1576"/>
      <c r="J24" s="1576"/>
      <c r="K24" s="1576"/>
      <c r="L24" s="1576"/>
    </row>
    <row r="25" spans="1:12" x14ac:dyDescent="0.25">
      <c r="A25" s="531"/>
      <c r="B25" s="531"/>
      <c r="C25" s="259"/>
      <c r="D25" s="269"/>
      <c r="E25" s="1503"/>
      <c r="F25" s="1503"/>
      <c r="G25" s="1503"/>
      <c r="H25" s="1503"/>
      <c r="I25" s="1503"/>
      <c r="J25" s="271"/>
      <c r="K25" s="271"/>
      <c r="L25" s="259"/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971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970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577" t="s">
        <v>854</v>
      </c>
      <c r="I42" s="1577"/>
      <c r="J42" s="1577"/>
      <c r="K42" s="1577"/>
      <c r="L42" s="1577"/>
      <c r="M42" s="1577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578" t="s">
        <v>852</v>
      </c>
      <c r="I43" s="1578"/>
      <c r="J43" s="1578"/>
      <c r="K43" s="1578"/>
      <c r="L43" s="1578"/>
      <c r="M43" s="1578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579" t="s">
        <v>853</v>
      </c>
      <c r="I44" s="1579"/>
      <c r="J44" s="1579"/>
      <c r="K44" s="1579"/>
      <c r="L44" s="1579"/>
      <c r="M44" s="1579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580"/>
      <c r="J45" s="1580"/>
      <c r="K45" s="1580"/>
      <c r="L45" s="1580"/>
      <c r="M45" s="1580"/>
      <c r="N45" s="1580"/>
    </row>
    <row r="46" spans="1:14" ht="15.75" x14ac:dyDescent="0.25">
      <c r="A46" s="267"/>
      <c r="B46" s="267"/>
      <c r="C46" s="267"/>
      <c r="D46" s="268"/>
      <c r="E46" s="268"/>
      <c r="F46" s="269"/>
      <c r="G46" s="1500"/>
      <c r="H46" s="1500"/>
      <c r="I46" s="1500"/>
      <c r="J46" s="1500"/>
      <c r="K46" s="1500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972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1" t="s">
        <v>7</v>
      </c>
      <c r="B14" s="1593" t="s">
        <v>802</v>
      </c>
      <c r="C14" s="1595" t="s">
        <v>9</v>
      </c>
      <c r="D14" s="451" t="s">
        <v>12</v>
      </c>
      <c r="E14" s="1597" t="s">
        <v>13</v>
      </c>
      <c r="F14" s="1599" t="s">
        <v>14</v>
      </c>
      <c r="G14" s="1599" t="s">
        <v>15</v>
      </c>
      <c r="H14" s="1599" t="s">
        <v>16</v>
      </c>
      <c r="I14" s="1599" t="s">
        <v>17</v>
      </c>
      <c r="J14" s="1599" t="s">
        <v>18</v>
      </c>
      <c r="K14" s="1601" t="s">
        <v>19</v>
      </c>
      <c r="L14" s="1551" t="s">
        <v>20</v>
      </c>
    </row>
    <row r="15" spans="1:12" ht="15.75" thickBot="1" x14ac:dyDescent="0.3">
      <c r="A15" s="1592"/>
      <c r="B15" s="1594"/>
      <c r="C15" s="1596"/>
      <c r="D15" s="452" t="s">
        <v>21</v>
      </c>
      <c r="E15" s="1598"/>
      <c r="F15" s="1600"/>
      <c r="G15" s="1600"/>
      <c r="H15" s="1600"/>
      <c r="I15" s="1600"/>
      <c r="J15" s="1600"/>
      <c r="K15" s="1602"/>
      <c r="L15" s="1603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83" t="s">
        <v>854</v>
      </c>
      <c r="I188" s="1583"/>
      <c r="J188" s="1583"/>
      <c r="K188" s="1583"/>
      <c r="L188" s="1583"/>
      <c r="M188" s="158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84" t="s">
        <v>939</v>
      </c>
      <c r="I189" s="1584"/>
      <c r="J189" s="1584"/>
      <c r="K189" s="1584"/>
      <c r="L189" s="1584"/>
      <c r="M189" s="158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82" t="s">
        <v>938</v>
      </c>
      <c r="I190" s="1582"/>
      <c r="J190" s="1582"/>
      <c r="K190" s="1582"/>
      <c r="L190" s="1582"/>
      <c r="M190" s="158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80"/>
      <c r="J191" s="1580"/>
      <c r="K191" s="1580"/>
      <c r="L191" s="1580"/>
      <c r="M191" s="1580"/>
      <c r="N191" s="1580"/>
    </row>
    <row r="192" spans="1:14" ht="15.75" x14ac:dyDescent="0.25">
      <c r="A192" s="267"/>
      <c r="B192" s="308"/>
      <c r="C192" s="267"/>
      <c r="D192" s="268"/>
      <c r="E192" s="268"/>
      <c r="F192" s="269"/>
      <c r="G192" s="1500"/>
      <c r="H192" s="1500"/>
      <c r="I192" s="1500"/>
      <c r="J192" s="1500"/>
      <c r="K192" s="1500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973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577" t="s">
        <v>854</v>
      </c>
      <c r="I85" s="1577"/>
      <c r="J85" s="1577"/>
      <c r="K85" s="1577"/>
      <c r="L85" s="1577"/>
      <c r="M85" s="157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578" t="s">
        <v>852</v>
      </c>
      <c r="I86" s="1578"/>
      <c r="J86" s="1578"/>
      <c r="K86" s="1578"/>
      <c r="L86" s="1578"/>
      <c r="M86" s="1578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579" t="s">
        <v>853</v>
      </c>
      <c r="I87" s="1579"/>
      <c r="J87" s="1579"/>
      <c r="K87" s="1579"/>
      <c r="L87" s="1579"/>
      <c r="M87" s="157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80"/>
      <c r="J88" s="1580"/>
      <c r="K88" s="1580"/>
      <c r="L88" s="1580"/>
      <c r="M88" s="1580"/>
      <c r="N88" s="1580"/>
    </row>
    <row r="89" spans="1:14" ht="15.75" x14ac:dyDescent="0.25">
      <c r="A89" s="267"/>
      <c r="B89" s="267"/>
      <c r="C89" s="267"/>
      <c r="D89" s="268"/>
      <c r="E89" s="268"/>
      <c r="F89" s="269"/>
      <c r="G89" s="1500"/>
      <c r="H89" s="1500"/>
      <c r="I89" s="1500"/>
      <c r="J89" s="1500"/>
      <c r="K89" s="1500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974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77" t="s">
        <v>854</v>
      </c>
      <c r="I31" s="1577"/>
      <c r="J31" s="1577"/>
      <c r="K31" s="1577"/>
      <c r="L31" s="1577"/>
      <c r="M31" s="157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78" t="s">
        <v>852</v>
      </c>
      <c r="I32" s="1578"/>
      <c r="J32" s="1578"/>
      <c r="K32" s="1578"/>
      <c r="L32" s="1578"/>
      <c r="M32" s="157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79" t="s">
        <v>853</v>
      </c>
      <c r="I33" s="1579"/>
      <c r="J33" s="1579"/>
      <c r="K33" s="1579"/>
      <c r="L33" s="1579"/>
      <c r="M33" s="157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80"/>
      <c r="J34" s="1580"/>
      <c r="K34" s="1580"/>
      <c r="L34" s="1580"/>
      <c r="M34" s="1580"/>
      <c r="N34" s="1580"/>
    </row>
    <row r="35" spans="1:14" ht="15.75" x14ac:dyDescent="0.25">
      <c r="A35" s="267"/>
      <c r="B35" s="267"/>
      <c r="C35" s="267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975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575" t="s">
        <v>854</v>
      </c>
      <c r="G21" s="1575"/>
      <c r="H21" s="1575"/>
      <c r="I21" s="1575"/>
      <c r="J21" s="1575"/>
      <c r="K21" s="1575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502" t="s">
        <v>852</v>
      </c>
      <c r="G22" s="1502"/>
      <c r="H22" s="1502"/>
      <c r="I22" s="1502"/>
      <c r="J22" s="1502"/>
      <c r="K22" s="1502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503" t="s">
        <v>853</v>
      </c>
      <c r="G23" s="1503"/>
      <c r="H23" s="1503"/>
      <c r="I23" s="1503"/>
      <c r="J23" s="1503"/>
      <c r="K23" s="1503"/>
      <c r="L23" s="259"/>
    </row>
    <row r="24" spans="1:12" x14ac:dyDescent="0.25">
      <c r="A24" s="535"/>
      <c r="B24" s="535"/>
      <c r="C24" s="536"/>
      <c r="D24" s="271"/>
      <c r="E24" s="269"/>
      <c r="F24" s="259"/>
      <c r="G24" s="1576"/>
      <c r="H24" s="1576"/>
      <c r="I24" s="1576"/>
      <c r="J24" s="1576"/>
      <c r="K24" s="1576"/>
      <c r="L24" s="1576"/>
    </row>
    <row r="25" spans="1:12" x14ac:dyDescent="0.25">
      <c r="A25" s="531"/>
      <c r="B25" s="531"/>
      <c r="C25" s="259"/>
      <c r="D25" s="269"/>
      <c r="E25" s="1503"/>
      <c r="F25" s="1503"/>
      <c r="G25" s="1503"/>
      <c r="H25" s="1503"/>
      <c r="I25" s="1503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976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977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981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1" t="s">
        <v>7</v>
      </c>
      <c r="B14" s="1593" t="s">
        <v>802</v>
      </c>
      <c r="C14" s="1595" t="s">
        <v>9</v>
      </c>
      <c r="D14" s="451" t="s">
        <v>12</v>
      </c>
      <c r="E14" s="1597" t="s">
        <v>13</v>
      </c>
      <c r="F14" s="1599" t="s">
        <v>14</v>
      </c>
      <c r="G14" s="1599" t="s">
        <v>15</v>
      </c>
      <c r="H14" s="1599" t="s">
        <v>16</v>
      </c>
      <c r="I14" s="1599" t="s">
        <v>17</v>
      </c>
      <c r="J14" s="1599" t="s">
        <v>18</v>
      </c>
      <c r="K14" s="1601" t="s">
        <v>19</v>
      </c>
      <c r="L14" s="1551" t="s">
        <v>20</v>
      </c>
    </row>
    <row r="15" spans="1:12" ht="15.75" thickBot="1" x14ac:dyDescent="0.3">
      <c r="A15" s="1592"/>
      <c r="B15" s="1594"/>
      <c r="C15" s="1596"/>
      <c r="D15" s="452" t="s">
        <v>21</v>
      </c>
      <c r="E15" s="1598"/>
      <c r="F15" s="1600"/>
      <c r="G15" s="1600"/>
      <c r="H15" s="1600"/>
      <c r="I15" s="1600"/>
      <c r="J15" s="1600"/>
      <c r="K15" s="1602"/>
      <c r="L15" s="1603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583" t="s">
        <v>854</v>
      </c>
      <c r="I189" s="1583"/>
      <c r="J189" s="1583"/>
      <c r="K189" s="1583"/>
      <c r="L189" s="1583"/>
      <c r="M189" s="1583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584" t="s">
        <v>939</v>
      </c>
      <c r="I190" s="1584"/>
      <c r="J190" s="1584"/>
      <c r="K190" s="1584"/>
      <c r="L190" s="1584"/>
      <c r="M190" s="1584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582" t="s">
        <v>938</v>
      </c>
      <c r="I191" s="1582"/>
      <c r="J191" s="1582"/>
      <c r="K191" s="1582"/>
      <c r="L191" s="1582"/>
      <c r="M191" s="1582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580"/>
      <c r="J192" s="1580"/>
      <c r="K192" s="1580"/>
      <c r="L192" s="1580"/>
      <c r="M192" s="1580"/>
      <c r="N192" s="1580"/>
    </row>
    <row r="193" spans="7:11" ht="15.75" x14ac:dyDescent="0.25">
      <c r="G193" s="1500"/>
      <c r="H193" s="1500"/>
      <c r="I193" s="1500"/>
      <c r="J193" s="1500"/>
      <c r="K193" s="1500"/>
    </row>
  </sheetData>
  <mergeCells count="20"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982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577" t="s">
        <v>854</v>
      </c>
      <c r="I85" s="1577"/>
      <c r="J85" s="1577"/>
      <c r="K85" s="1577"/>
      <c r="L85" s="1577"/>
      <c r="M85" s="157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578" t="s">
        <v>852</v>
      </c>
      <c r="I86" s="1578"/>
      <c r="J86" s="1578"/>
      <c r="K86" s="1578"/>
      <c r="L86" s="1578"/>
      <c r="M86" s="1578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579" t="s">
        <v>853</v>
      </c>
      <c r="I87" s="1579"/>
      <c r="J87" s="1579"/>
      <c r="K87" s="1579"/>
      <c r="L87" s="1579"/>
      <c r="M87" s="157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80"/>
      <c r="J88" s="1580"/>
      <c r="K88" s="1580"/>
      <c r="L88" s="1580"/>
      <c r="M88" s="1580"/>
      <c r="N88" s="1580"/>
    </row>
    <row r="89" spans="1:14" ht="15.75" x14ac:dyDescent="0.25">
      <c r="A89" s="267"/>
      <c r="B89" s="267"/>
      <c r="C89" s="267"/>
      <c r="D89" s="268"/>
      <c r="E89" s="268"/>
      <c r="F89" s="269"/>
      <c r="G89" s="1500"/>
      <c r="H89" s="1500"/>
      <c r="I89" s="1500"/>
      <c r="J89" s="1500"/>
      <c r="K89" s="1500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983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984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985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77" t="s">
        <v>854</v>
      </c>
      <c r="I31" s="1577"/>
      <c r="J31" s="1577"/>
      <c r="K31" s="1577"/>
      <c r="L31" s="1577"/>
      <c r="M31" s="157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78" t="s">
        <v>852</v>
      </c>
      <c r="I32" s="1578"/>
      <c r="J32" s="1578"/>
      <c r="K32" s="1578"/>
      <c r="L32" s="1578"/>
      <c r="M32" s="157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79" t="s">
        <v>853</v>
      </c>
      <c r="I33" s="1579"/>
      <c r="J33" s="1579"/>
      <c r="K33" s="1579"/>
      <c r="L33" s="1579"/>
      <c r="M33" s="157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80"/>
      <c r="J34" s="1580"/>
      <c r="K34" s="1580"/>
      <c r="L34" s="1580"/>
      <c r="M34" s="1580"/>
      <c r="N34" s="1580"/>
    </row>
    <row r="35" spans="1:14" ht="15.75" x14ac:dyDescent="0.25">
      <c r="A35" s="267"/>
      <c r="B35" s="267"/>
      <c r="C35" s="267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991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1" t="s">
        <v>7</v>
      </c>
      <c r="B14" s="1593" t="s">
        <v>802</v>
      </c>
      <c r="C14" s="1595" t="s">
        <v>9</v>
      </c>
      <c r="D14" s="451" t="s">
        <v>12</v>
      </c>
      <c r="E14" s="1597" t="s">
        <v>13</v>
      </c>
      <c r="F14" s="1599" t="s">
        <v>14</v>
      </c>
      <c r="G14" s="1599" t="s">
        <v>15</v>
      </c>
      <c r="H14" s="1599" t="s">
        <v>16</v>
      </c>
      <c r="I14" s="1599" t="s">
        <v>17</v>
      </c>
      <c r="J14" s="1599" t="s">
        <v>18</v>
      </c>
      <c r="K14" s="1601" t="s">
        <v>19</v>
      </c>
      <c r="L14" s="1551" t="s">
        <v>20</v>
      </c>
    </row>
    <row r="15" spans="1:12" ht="15.75" thickBot="1" x14ac:dyDescent="0.3">
      <c r="A15" s="1592"/>
      <c r="B15" s="1594"/>
      <c r="C15" s="1596"/>
      <c r="D15" s="452" t="s">
        <v>21</v>
      </c>
      <c r="E15" s="1598"/>
      <c r="F15" s="1600"/>
      <c r="G15" s="1600"/>
      <c r="H15" s="1600"/>
      <c r="I15" s="1600"/>
      <c r="J15" s="1600"/>
      <c r="K15" s="1602"/>
      <c r="L15" s="1603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83" t="s">
        <v>854</v>
      </c>
      <c r="I188" s="1583"/>
      <c r="J188" s="1583"/>
      <c r="K188" s="1583"/>
      <c r="L188" s="1583"/>
      <c r="M188" s="158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84" t="s">
        <v>939</v>
      </c>
      <c r="I189" s="1584"/>
      <c r="J189" s="1584"/>
      <c r="K189" s="1584"/>
      <c r="L189" s="1584"/>
      <c r="M189" s="158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82" t="s">
        <v>938</v>
      </c>
      <c r="I190" s="1582"/>
      <c r="J190" s="1582"/>
      <c r="K190" s="1582"/>
      <c r="L190" s="1582"/>
      <c r="M190" s="158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80"/>
      <c r="J191" s="1580"/>
      <c r="K191" s="1580"/>
      <c r="L191" s="1580"/>
      <c r="M191" s="1580"/>
      <c r="N191" s="1580"/>
    </row>
    <row r="192" spans="1:14" ht="15.75" x14ac:dyDescent="0.25">
      <c r="A192" s="267"/>
      <c r="B192" s="308"/>
      <c r="C192" s="267"/>
      <c r="D192" s="268"/>
      <c r="E192" s="268"/>
      <c r="F192" s="269"/>
      <c r="G192" s="1500"/>
      <c r="H192" s="1500"/>
      <c r="I192" s="1500"/>
      <c r="J192" s="1500"/>
      <c r="K192" s="1500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992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577" t="s">
        <v>854</v>
      </c>
      <c r="I81" s="1577"/>
      <c r="J81" s="1577"/>
      <c r="K81" s="1577"/>
      <c r="L81" s="1577"/>
      <c r="M81" s="1577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578" t="s">
        <v>852</v>
      </c>
      <c r="I82" s="1578"/>
      <c r="J82" s="1578"/>
      <c r="K82" s="1578"/>
      <c r="L82" s="1578"/>
      <c r="M82" s="1578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579" t="s">
        <v>853</v>
      </c>
      <c r="I83" s="1579"/>
      <c r="J83" s="1579"/>
      <c r="K83" s="1579"/>
      <c r="L83" s="1579"/>
      <c r="M83" s="1579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580"/>
      <c r="J84" s="1580"/>
      <c r="K84" s="1580"/>
      <c r="L84" s="1580"/>
      <c r="M84" s="1580"/>
      <c r="N84" s="1580"/>
    </row>
    <row r="85" spans="1:14" ht="15.75" x14ac:dyDescent="0.25">
      <c r="A85" s="267"/>
      <c r="B85" s="267"/>
      <c r="C85" s="267"/>
      <c r="D85" s="268"/>
      <c r="E85" s="268"/>
      <c r="F85" s="269"/>
      <c r="G85" s="1500"/>
      <c r="H85" s="1500"/>
      <c r="I85" s="1500"/>
      <c r="J85" s="1500"/>
      <c r="K85" s="1500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993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994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995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77" t="s">
        <v>854</v>
      </c>
      <c r="I31" s="1577"/>
      <c r="J31" s="1577"/>
      <c r="K31" s="1577"/>
      <c r="L31" s="1577"/>
      <c r="M31" s="157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78" t="s">
        <v>852</v>
      </c>
      <c r="I32" s="1578"/>
      <c r="J32" s="1578"/>
      <c r="K32" s="1578"/>
      <c r="L32" s="1578"/>
      <c r="M32" s="1578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579" t="s">
        <v>853</v>
      </c>
      <c r="I33" s="1579"/>
      <c r="J33" s="1579"/>
      <c r="K33" s="1579"/>
      <c r="L33" s="1579"/>
      <c r="M33" s="157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80"/>
      <c r="J34" s="1580"/>
      <c r="K34" s="1580"/>
      <c r="L34" s="1580"/>
      <c r="M34" s="1580"/>
      <c r="N34" s="1580"/>
    </row>
    <row r="35" spans="1:14" ht="15.75" x14ac:dyDescent="0.25">
      <c r="A35" s="267"/>
      <c r="B35" s="267"/>
      <c r="C35" s="267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1004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1" t="s">
        <v>7</v>
      </c>
      <c r="B14" s="1593" t="s">
        <v>802</v>
      </c>
      <c r="C14" s="1595" t="s">
        <v>9</v>
      </c>
      <c r="D14" s="451" t="s">
        <v>12</v>
      </c>
      <c r="E14" s="1597" t="s">
        <v>13</v>
      </c>
      <c r="F14" s="1599" t="s">
        <v>14</v>
      </c>
      <c r="G14" s="1599" t="s">
        <v>15</v>
      </c>
      <c r="H14" s="1599" t="s">
        <v>16</v>
      </c>
      <c r="I14" s="1599" t="s">
        <v>17</v>
      </c>
      <c r="J14" s="1599" t="s">
        <v>18</v>
      </c>
      <c r="K14" s="1601" t="s">
        <v>19</v>
      </c>
      <c r="L14" s="1551" t="s">
        <v>20</v>
      </c>
    </row>
    <row r="15" spans="1:12" ht="15.75" thickBot="1" x14ac:dyDescent="0.3">
      <c r="A15" s="1592"/>
      <c r="B15" s="1594"/>
      <c r="C15" s="1596"/>
      <c r="D15" s="452" t="s">
        <v>21</v>
      </c>
      <c r="E15" s="1598"/>
      <c r="F15" s="1600"/>
      <c r="G15" s="1600"/>
      <c r="H15" s="1600"/>
      <c r="I15" s="1600"/>
      <c r="J15" s="1600"/>
      <c r="K15" s="1602"/>
      <c r="L15" s="1603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583" t="s">
        <v>854</v>
      </c>
      <c r="I192" s="1583"/>
      <c r="J192" s="1583"/>
      <c r="K192" s="1583"/>
      <c r="L192" s="1583"/>
      <c r="M192" s="1583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584" t="s">
        <v>939</v>
      </c>
      <c r="I193" s="1584"/>
      <c r="J193" s="1584"/>
      <c r="K193" s="1584"/>
      <c r="L193" s="1584"/>
      <c r="M193" s="1584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582" t="s">
        <v>938</v>
      </c>
      <c r="I194" s="1582"/>
      <c r="J194" s="1582"/>
      <c r="K194" s="1582"/>
      <c r="L194" s="1582"/>
      <c r="M194" s="1582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580"/>
      <c r="J195" s="1580"/>
      <c r="K195" s="1580"/>
      <c r="L195" s="1580"/>
      <c r="M195" s="1580"/>
      <c r="N195" s="1580"/>
    </row>
    <row r="196" spans="1:14" ht="15.75" x14ac:dyDescent="0.25">
      <c r="A196" s="267"/>
      <c r="B196" s="308"/>
      <c r="C196" s="267"/>
      <c r="D196" s="268"/>
      <c r="E196" s="268"/>
      <c r="F196" s="269"/>
      <c r="G196" s="1500"/>
      <c r="H196" s="1500"/>
      <c r="I196" s="1500"/>
      <c r="J196" s="1500"/>
      <c r="K196" s="1500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1003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577" t="s">
        <v>854</v>
      </c>
      <c r="I81" s="1577"/>
      <c r="J81" s="1577"/>
      <c r="K81" s="1577"/>
      <c r="L81" s="1577"/>
      <c r="M81" s="1577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578" t="s">
        <v>852</v>
      </c>
      <c r="I82" s="1578"/>
      <c r="J82" s="1578"/>
      <c r="K82" s="1578"/>
      <c r="L82" s="1578"/>
      <c r="M82" s="1578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579" t="s">
        <v>853</v>
      </c>
      <c r="I83" s="1579"/>
      <c r="J83" s="1579"/>
      <c r="K83" s="1579"/>
      <c r="L83" s="1579"/>
      <c r="M83" s="1579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580"/>
      <c r="J84" s="1580"/>
      <c r="K84" s="1580"/>
      <c r="L84" s="1580"/>
      <c r="M84" s="1580"/>
      <c r="N84" s="1580"/>
    </row>
    <row r="85" spans="1:14" ht="15.75" x14ac:dyDescent="0.25">
      <c r="A85" s="267"/>
      <c r="B85" s="267"/>
      <c r="C85" s="267"/>
      <c r="D85" s="268"/>
      <c r="E85" s="268"/>
      <c r="F85" s="269"/>
      <c r="G85" s="1500"/>
      <c r="H85" s="1500"/>
      <c r="I85" s="1500"/>
      <c r="J85" s="1500"/>
      <c r="K85" s="1500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1002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1001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  <mergeCell ref="A6:L6"/>
    <mergeCell ref="A7:L7"/>
    <mergeCell ref="A8:L8"/>
    <mergeCell ref="A9:L9"/>
    <mergeCell ref="A10:L10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1000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577" t="s">
        <v>854</v>
      </c>
      <c r="I28" s="1577"/>
      <c r="J28" s="1577"/>
      <c r="K28" s="1577"/>
      <c r="L28" s="1577"/>
      <c r="M28" s="1577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578" t="s">
        <v>852</v>
      </c>
      <c r="I29" s="1578"/>
      <c r="J29" s="1578"/>
      <c r="K29" s="1578"/>
      <c r="L29" s="1578"/>
      <c r="M29" s="1578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579" t="s">
        <v>853</v>
      </c>
      <c r="I30" s="1579"/>
      <c r="J30" s="1579"/>
      <c r="K30" s="1579"/>
      <c r="L30" s="1579"/>
      <c r="M30" s="1579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580"/>
      <c r="J31" s="1580"/>
      <c r="K31" s="1580"/>
      <c r="L31" s="1580"/>
      <c r="M31" s="1580"/>
      <c r="N31" s="1580"/>
    </row>
    <row r="32" spans="1:14" ht="15.75" x14ac:dyDescent="0.25">
      <c r="A32" s="267"/>
      <c r="B32" s="267"/>
      <c r="C32" s="267"/>
      <c r="D32" s="268"/>
      <c r="E32" s="268"/>
      <c r="F32" s="269"/>
      <c r="G32" s="1500"/>
      <c r="H32" s="1500"/>
      <c r="I32" s="1500"/>
      <c r="J32" s="1500"/>
      <c r="K32" s="1500"/>
      <c r="L32" s="271"/>
      <c r="M32" s="271"/>
      <c r="N32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1004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1" t="s">
        <v>7</v>
      </c>
      <c r="B14" s="1593" t="s">
        <v>802</v>
      </c>
      <c r="C14" s="1595" t="s">
        <v>9</v>
      </c>
      <c r="D14" s="451" t="s">
        <v>12</v>
      </c>
      <c r="E14" s="1597" t="s">
        <v>13</v>
      </c>
      <c r="F14" s="1599" t="s">
        <v>14</v>
      </c>
      <c r="G14" s="1599" t="s">
        <v>15</v>
      </c>
      <c r="H14" s="1599" t="s">
        <v>16</v>
      </c>
      <c r="I14" s="1599" t="s">
        <v>17</v>
      </c>
      <c r="J14" s="1599" t="s">
        <v>18</v>
      </c>
      <c r="K14" s="1601" t="s">
        <v>19</v>
      </c>
      <c r="L14" s="1551" t="s">
        <v>20</v>
      </c>
    </row>
    <row r="15" spans="1:12" ht="15.75" thickBot="1" x14ac:dyDescent="0.3">
      <c r="A15" s="1592"/>
      <c r="B15" s="1594"/>
      <c r="C15" s="1596"/>
      <c r="D15" s="452" t="s">
        <v>21</v>
      </c>
      <c r="E15" s="1598"/>
      <c r="F15" s="1600"/>
      <c r="G15" s="1600"/>
      <c r="H15" s="1600"/>
      <c r="I15" s="1600"/>
      <c r="J15" s="1600"/>
      <c r="K15" s="1602"/>
      <c r="L15" s="1603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583" t="s">
        <v>854</v>
      </c>
      <c r="I192" s="1583"/>
      <c r="J192" s="1583"/>
      <c r="K192" s="1583"/>
      <c r="L192" s="1583"/>
      <c r="M192" s="1583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584" t="s">
        <v>939</v>
      </c>
      <c r="I193" s="1584"/>
      <c r="J193" s="1584"/>
      <c r="K193" s="1584"/>
      <c r="L193" s="1584"/>
      <c r="M193" s="1584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582" t="s">
        <v>938</v>
      </c>
      <c r="I194" s="1582"/>
      <c r="J194" s="1582"/>
      <c r="K194" s="1582"/>
      <c r="L194" s="1582"/>
      <c r="M194" s="1582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580"/>
      <c r="J195" s="1580"/>
      <c r="K195" s="1580"/>
      <c r="L195" s="1580"/>
      <c r="M195" s="1580"/>
      <c r="N195" s="1580"/>
    </row>
    <row r="196" spans="1:14" ht="15.75" x14ac:dyDescent="0.25">
      <c r="A196" s="267"/>
      <c r="B196" s="308"/>
      <c r="C196" s="267"/>
      <c r="D196" s="268"/>
      <c r="E196" s="268"/>
      <c r="F196" s="269"/>
      <c r="G196" s="1500"/>
      <c r="H196" s="1500"/>
      <c r="I196" s="1500"/>
      <c r="J196" s="1500"/>
      <c r="K196" s="1500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1005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577" t="s">
        <v>854</v>
      </c>
      <c r="I85" s="1577"/>
      <c r="J85" s="1577"/>
      <c r="K85" s="1577"/>
      <c r="L85" s="1577"/>
      <c r="M85" s="157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578" t="s">
        <v>852</v>
      </c>
      <c r="I86" s="1578"/>
      <c r="J86" s="1578"/>
      <c r="K86" s="1578"/>
      <c r="L86" s="1578"/>
      <c r="M86" s="1578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579" t="s">
        <v>853</v>
      </c>
      <c r="I87" s="1579"/>
      <c r="J87" s="1579"/>
      <c r="K87" s="1579"/>
      <c r="L87" s="1579"/>
      <c r="M87" s="157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80"/>
      <c r="J88" s="1580"/>
      <c r="K88" s="1580"/>
      <c r="L88" s="1580"/>
      <c r="M88" s="1580"/>
      <c r="N88" s="1580"/>
    </row>
    <row r="89" spans="1:14" ht="15.75" x14ac:dyDescent="0.25">
      <c r="A89" s="267"/>
      <c r="B89" s="267"/>
      <c r="C89" s="267"/>
      <c r="D89" s="268"/>
      <c r="E89" s="268"/>
      <c r="F89" s="269"/>
      <c r="G89" s="1500"/>
      <c r="H89" s="1500"/>
      <c r="I89" s="1500"/>
      <c r="J89" s="1500"/>
      <c r="K89" s="1500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1006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</row>
    <row r="8" spans="1:12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</row>
    <row r="9" spans="1:12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</row>
    <row r="10" spans="1:12" x14ac:dyDescent="0.25">
      <c r="A10" s="1502" t="s">
        <v>1007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</row>
    <row r="11" spans="1:12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569" t="s">
        <v>7</v>
      </c>
      <c r="B13" s="1589" t="s">
        <v>937</v>
      </c>
      <c r="C13" s="1569" t="s">
        <v>9</v>
      </c>
      <c r="D13" s="421" t="s">
        <v>12</v>
      </c>
      <c r="E13" s="1570" t="s">
        <v>13</v>
      </c>
      <c r="F13" s="1566" t="s">
        <v>14</v>
      </c>
      <c r="G13" s="1566" t="s">
        <v>15</v>
      </c>
      <c r="H13" s="1566" t="s">
        <v>16</v>
      </c>
      <c r="I13" s="1566" t="s">
        <v>17</v>
      </c>
      <c r="J13" s="1566" t="s">
        <v>18</v>
      </c>
      <c r="K13" s="1566" t="s">
        <v>19</v>
      </c>
      <c r="L13" s="1566" t="s">
        <v>20</v>
      </c>
    </row>
    <row r="14" spans="1:12" x14ac:dyDescent="0.25">
      <c r="A14" s="1569"/>
      <c r="B14" s="1590"/>
      <c r="C14" s="1569"/>
      <c r="D14" s="421" t="s">
        <v>21</v>
      </c>
      <c r="E14" s="1570"/>
      <c r="F14" s="1566"/>
      <c r="G14" s="1566"/>
      <c r="H14" s="1566"/>
      <c r="I14" s="1566"/>
      <c r="J14" s="1566"/>
      <c r="K14" s="1566"/>
      <c r="L14" s="1566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577" t="s">
        <v>854</v>
      </c>
      <c r="H28" s="1577"/>
      <c r="I28" s="1577"/>
      <c r="J28" s="1577"/>
      <c r="K28" s="1577"/>
      <c r="L28" s="1577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578" t="s">
        <v>852</v>
      </c>
      <c r="H29" s="1578"/>
      <c r="I29" s="1578"/>
      <c r="J29" s="1578"/>
      <c r="K29" s="1578"/>
      <c r="L29" s="1578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579" t="s">
        <v>853</v>
      </c>
      <c r="H30" s="1579"/>
      <c r="I30" s="1579"/>
      <c r="J30" s="1579"/>
      <c r="K30" s="1579"/>
      <c r="L30" s="1579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580"/>
      <c r="I31" s="1580"/>
      <c r="J31" s="1580"/>
      <c r="K31" s="1580"/>
      <c r="L31" s="1580"/>
      <c r="M31" s="1580"/>
    </row>
    <row r="32" spans="1:13" ht="15.75" x14ac:dyDescent="0.25">
      <c r="A32" s="267"/>
      <c r="B32" s="267"/>
      <c r="C32" s="267"/>
      <c r="D32" s="268"/>
      <c r="E32" s="269"/>
      <c r="F32" s="1500"/>
      <c r="G32" s="1500"/>
      <c r="H32" s="1500"/>
      <c r="I32" s="1500"/>
      <c r="J32" s="1500"/>
      <c r="K32" s="271"/>
      <c r="L32" s="271"/>
      <c r="M32" s="259"/>
    </row>
  </sheetData>
  <mergeCells count="21"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  <mergeCell ref="A7:L7"/>
    <mergeCell ref="A8:L8"/>
    <mergeCell ref="A9:L9"/>
    <mergeCell ref="A10:L10"/>
    <mergeCell ref="A11:L11"/>
    <mergeCell ref="A13:A14"/>
    <mergeCell ref="B13:B14"/>
    <mergeCell ref="J13:J14"/>
    <mergeCell ref="C13:C14"/>
    <mergeCell ref="G28:L28"/>
    <mergeCell ref="E13:E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1009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1" t="s">
        <v>7</v>
      </c>
      <c r="B14" s="1593" t="s">
        <v>802</v>
      </c>
      <c r="C14" s="1595" t="s">
        <v>9</v>
      </c>
      <c r="D14" s="451" t="s">
        <v>12</v>
      </c>
      <c r="E14" s="1597" t="s">
        <v>13</v>
      </c>
      <c r="F14" s="1599" t="s">
        <v>14</v>
      </c>
      <c r="G14" s="1599" t="s">
        <v>15</v>
      </c>
      <c r="H14" s="1599" t="s">
        <v>16</v>
      </c>
      <c r="I14" s="1599" t="s">
        <v>17</v>
      </c>
      <c r="J14" s="1599" t="s">
        <v>18</v>
      </c>
      <c r="K14" s="1601" t="s">
        <v>19</v>
      </c>
      <c r="L14" s="1551" t="s">
        <v>20</v>
      </c>
    </row>
    <row r="15" spans="1:12" ht="15.75" thickBot="1" x14ac:dyDescent="0.3">
      <c r="A15" s="1592"/>
      <c r="B15" s="1594"/>
      <c r="C15" s="1596"/>
      <c r="D15" s="452" t="s">
        <v>21</v>
      </c>
      <c r="E15" s="1598"/>
      <c r="F15" s="1600"/>
      <c r="G15" s="1600"/>
      <c r="H15" s="1600"/>
      <c r="I15" s="1600"/>
      <c r="J15" s="1600"/>
      <c r="K15" s="1602"/>
      <c r="L15" s="1603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1010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1011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1016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562" t="s">
        <v>7</v>
      </c>
      <c r="B14" s="1562" t="s">
        <v>802</v>
      </c>
      <c r="C14" s="1562" t="s">
        <v>9</v>
      </c>
      <c r="D14" s="476" t="s">
        <v>12</v>
      </c>
      <c r="E14" s="1604" t="s">
        <v>13</v>
      </c>
      <c r="F14" s="1560" t="s">
        <v>14</v>
      </c>
      <c r="G14" s="1560" t="s">
        <v>15</v>
      </c>
      <c r="H14" s="1560" t="s">
        <v>16</v>
      </c>
      <c r="I14" s="1560" t="s">
        <v>17</v>
      </c>
      <c r="J14" s="1560" t="s">
        <v>18</v>
      </c>
      <c r="K14" s="1560" t="s">
        <v>19</v>
      </c>
      <c r="L14" s="1560" t="s">
        <v>20</v>
      </c>
    </row>
    <row r="15" spans="1:12" x14ac:dyDescent="0.25">
      <c r="A15" s="1562"/>
      <c r="B15" s="1562"/>
      <c r="C15" s="1562"/>
      <c r="D15" s="476" t="s">
        <v>21</v>
      </c>
      <c r="E15" s="1604"/>
      <c r="F15" s="1560"/>
      <c r="G15" s="1560"/>
      <c r="H15" s="1560"/>
      <c r="I15" s="1560"/>
      <c r="J15" s="1560"/>
      <c r="K15" s="1560"/>
      <c r="L15" s="1560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1017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62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62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1018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1021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562" t="s">
        <v>7</v>
      </c>
      <c r="B14" s="1562" t="s">
        <v>802</v>
      </c>
      <c r="C14" s="1562" t="s">
        <v>9</v>
      </c>
      <c r="D14" s="476" t="s">
        <v>12</v>
      </c>
      <c r="E14" s="1604" t="s">
        <v>13</v>
      </c>
      <c r="F14" s="1560" t="s">
        <v>14</v>
      </c>
      <c r="G14" s="1560" t="s">
        <v>15</v>
      </c>
      <c r="H14" s="1560" t="s">
        <v>16</v>
      </c>
      <c r="I14" s="1560" t="s">
        <v>17</v>
      </c>
      <c r="J14" s="1560" t="s">
        <v>18</v>
      </c>
      <c r="K14" s="1560" t="s">
        <v>19</v>
      </c>
      <c r="L14" s="1560" t="s">
        <v>20</v>
      </c>
    </row>
    <row r="15" spans="1:12" x14ac:dyDescent="0.25">
      <c r="A15" s="1562"/>
      <c r="B15" s="1562"/>
      <c r="C15" s="1562"/>
      <c r="D15" s="476" t="s">
        <v>21</v>
      </c>
      <c r="E15" s="1604"/>
      <c r="F15" s="1560"/>
      <c r="G15" s="1560"/>
      <c r="H15" s="1560"/>
      <c r="I15" s="1560"/>
      <c r="J15" s="1560"/>
      <c r="K15" s="1560"/>
      <c r="L15" s="1560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1023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62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62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1026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1027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404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562" t="s">
        <v>7</v>
      </c>
      <c r="B13" s="1562" t="s">
        <v>802</v>
      </c>
      <c r="C13" s="1562" t="s">
        <v>9</v>
      </c>
      <c r="D13" s="476" t="s">
        <v>12</v>
      </c>
      <c r="E13" s="1604" t="s">
        <v>13</v>
      </c>
      <c r="F13" s="1560" t="s">
        <v>14</v>
      </c>
      <c r="G13" s="1560" t="s">
        <v>15</v>
      </c>
      <c r="H13" s="1560" t="s">
        <v>16</v>
      </c>
      <c r="I13" s="1560" t="s">
        <v>17</v>
      </c>
      <c r="J13" s="1560" t="s">
        <v>18</v>
      </c>
      <c r="K13" s="1560" t="s">
        <v>19</v>
      </c>
      <c r="L13" s="1560" t="s">
        <v>20</v>
      </c>
    </row>
    <row r="14" spans="1:12" x14ac:dyDescent="0.25">
      <c r="A14" s="1562"/>
      <c r="B14" s="1562"/>
      <c r="C14" s="1562"/>
      <c r="D14" s="476" t="s">
        <v>21</v>
      </c>
      <c r="E14" s="1604"/>
      <c r="F14" s="1560"/>
      <c r="G14" s="1560"/>
      <c r="H14" s="1560"/>
      <c r="I14" s="1560"/>
      <c r="J14" s="1560"/>
      <c r="K14" s="1560"/>
      <c r="L14" s="1560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1028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62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62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1029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1033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404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562" t="s">
        <v>7</v>
      </c>
      <c r="B13" s="1562" t="s">
        <v>802</v>
      </c>
      <c r="C13" s="1562" t="s">
        <v>9</v>
      </c>
      <c r="D13" s="476" t="s">
        <v>12</v>
      </c>
      <c r="E13" s="1604" t="s">
        <v>13</v>
      </c>
      <c r="F13" s="1560" t="s">
        <v>14</v>
      </c>
      <c r="G13" s="1560" t="s">
        <v>15</v>
      </c>
      <c r="H13" s="1560" t="s">
        <v>16</v>
      </c>
      <c r="I13" s="1560" t="s">
        <v>17</v>
      </c>
      <c r="J13" s="1560" t="s">
        <v>18</v>
      </c>
      <c r="K13" s="1560" t="s">
        <v>19</v>
      </c>
      <c r="L13" s="1560" t="s">
        <v>20</v>
      </c>
    </row>
    <row r="14" spans="1:12" x14ac:dyDescent="0.25">
      <c r="A14" s="1562"/>
      <c r="B14" s="1562"/>
      <c r="C14" s="1562"/>
      <c r="D14" s="476" t="s">
        <v>21</v>
      </c>
      <c r="E14" s="1604"/>
      <c r="F14" s="1560"/>
      <c r="G14" s="1560"/>
      <c r="H14" s="1560"/>
      <c r="I14" s="1560"/>
      <c r="J14" s="1560"/>
      <c r="K14" s="1560"/>
      <c r="L14" s="1560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1:13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1034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476" t="s">
        <v>12</v>
      </c>
      <c r="F11" s="1563" t="s">
        <v>13</v>
      </c>
      <c r="G11" s="1560" t="s">
        <v>14</v>
      </c>
      <c r="H11" s="1560" t="s">
        <v>15</v>
      </c>
      <c r="I11" s="1560" t="s">
        <v>16</v>
      </c>
      <c r="J11" s="1560" t="s">
        <v>17</v>
      </c>
      <c r="K11" s="1560" t="s">
        <v>18</v>
      </c>
      <c r="L11" s="1560" t="s">
        <v>19</v>
      </c>
      <c r="M11" s="1560" t="s">
        <v>20</v>
      </c>
    </row>
    <row r="12" spans="1:13" x14ac:dyDescent="0.25">
      <c r="A12" s="1562"/>
      <c r="B12" s="1562"/>
      <c r="C12" s="1564"/>
      <c r="D12" s="1562"/>
      <c r="E12" s="476" t="s">
        <v>21</v>
      </c>
      <c r="F12" s="1563"/>
      <c r="G12" s="1560"/>
      <c r="H12" s="1560"/>
      <c r="I12" s="1560"/>
      <c r="J12" s="1560"/>
      <c r="K12" s="1560"/>
      <c r="L12" s="1560"/>
      <c r="M12" s="1560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1035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1:13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1040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476" t="s">
        <v>12</v>
      </c>
      <c r="F11" s="1563" t="s">
        <v>13</v>
      </c>
      <c r="G11" s="1560" t="s">
        <v>14</v>
      </c>
      <c r="H11" s="1560" t="s">
        <v>15</v>
      </c>
      <c r="I11" s="1560" t="s">
        <v>16</v>
      </c>
      <c r="J11" s="1560" t="s">
        <v>17</v>
      </c>
      <c r="K11" s="1560" t="s">
        <v>18</v>
      </c>
      <c r="L11" s="1560" t="s">
        <v>19</v>
      </c>
      <c r="M11" s="1560" t="s">
        <v>20</v>
      </c>
    </row>
    <row r="12" spans="1:13" x14ac:dyDescent="0.25">
      <c r="A12" s="1562"/>
      <c r="B12" s="1562"/>
      <c r="C12" s="1564"/>
      <c r="D12" s="1562"/>
      <c r="E12" s="476" t="s">
        <v>21</v>
      </c>
      <c r="F12" s="1563"/>
      <c r="G12" s="1560"/>
      <c r="H12" s="1560"/>
      <c r="I12" s="1560"/>
      <c r="J12" s="1560"/>
      <c r="K12" s="1560"/>
      <c r="L12" s="1560"/>
      <c r="M12" s="1560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1051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577" t="s">
        <v>854</v>
      </c>
      <c r="I44" s="1577"/>
      <c r="J44" s="1577"/>
      <c r="K44" s="1577"/>
      <c r="L44" s="1577"/>
      <c r="M44" s="1577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578" t="s">
        <v>852</v>
      </c>
      <c r="I45" s="1578"/>
      <c r="J45" s="1578"/>
      <c r="K45" s="1578"/>
      <c r="L45" s="1578"/>
      <c r="M45" s="1578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579" t="s">
        <v>853</v>
      </c>
      <c r="I46" s="1579"/>
      <c r="J46" s="1579"/>
      <c r="K46" s="1579"/>
      <c r="L46" s="1579"/>
      <c r="M46" s="1579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580"/>
      <c r="J47" s="1580"/>
      <c r="K47" s="1580"/>
      <c r="L47" s="1580"/>
      <c r="M47" s="1580"/>
      <c r="N47" s="1580"/>
    </row>
    <row r="48" spans="1:14" ht="15.75" x14ac:dyDescent="0.25">
      <c r="A48" s="267"/>
      <c r="B48" s="267"/>
      <c r="C48" s="267"/>
      <c r="D48" s="268"/>
      <c r="E48" s="268"/>
      <c r="F48" s="269"/>
      <c r="G48" s="1500"/>
      <c r="H48" s="1500"/>
      <c r="I48" s="1500"/>
      <c r="J48" s="1500"/>
      <c r="K48" s="1500"/>
      <c r="L48" s="271"/>
      <c r="M48" s="271"/>
      <c r="N48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1052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562" t="s">
        <v>7</v>
      </c>
      <c r="B11" s="1562" t="s">
        <v>802</v>
      </c>
      <c r="C11" s="1562" t="s">
        <v>9</v>
      </c>
      <c r="D11" s="476" t="s">
        <v>12</v>
      </c>
      <c r="E11" s="1604" t="s">
        <v>13</v>
      </c>
      <c r="F11" s="1560" t="s">
        <v>14</v>
      </c>
      <c r="G11" s="1560" t="s">
        <v>15</v>
      </c>
      <c r="H11" s="1560" t="s">
        <v>16</v>
      </c>
      <c r="I11" s="1560" t="s">
        <v>17</v>
      </c>
      <c r="J11" s="1560" t="s">
        <v>18</v>
      </c>
      <c r="K11" s="1560" t="s">
        <v>19</v>
      </c>
      <c r="L11" s="1560" t="s">
        <v>20</v>
      </c>
    </row>
    <row r="12" spans="1:12" x14ac:dyDescent="0.25">
      <c r="A12" s="1562"/>
      <c r="B12" s="1562"/>
      <c r="C12" s="1562"/>
      <c r="D12" s="476" t="s">
        <v>21</v>
      </c>
      <c r="E12" s="1604"/>
      <c r="F12" s="1560"/>
      <c r="G12" s="1560"/>
      <c r="H12" s="1560"/>
      <c r="I12" s="1560"/>
      <c r="J12" s="1560"/>
      <c r="K12" s="1560"/>
      <c r="L12" s="1560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1060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62" t="s">
        <v>7</v>
      </c>
      <c r="B11" s="1562" t="s">
        <v>802</v>
      </c>
      <c r="C11" s="1562" t="s">
        <v>9</v>
      </c>
      <c r="D11" s="1586" t="s">
        <v>11</v>
      </c>
      <c r="E11" s="476" t="s">
        <v>12</v>
      </c>
      <c r="F11" s="1604" t="s">
        <v>13</v>
      </c>
      <c r="G11" s="1560" t="s">
        <v>14</v>
      </c>
      <c r="H11" s="1560" t="s">
        <v>15</v>
      </c>
      <c r="I11" s="1560" t="s">
        <v>16</v>
      </c>
      <c r="J11" s="1560" t="s">
        <v>17</v>
      </c>
      <c r="K11" s="1560" t="s">
        <v>18</v>
      </c>
      <c r="L11" s="1560" t="s">
        <v>19</v>
      </c>
      <c r="M11" s="1560" t="s">
        <v>20</v>
      </c>
    </row>
    <row r="12" spans="1:13" x14ac:dyDescent="0.25">
      <c r="A12" s="1562"/>
      <c r="B12" s="1562"/>
      <c r="C12" s="1562"/>
      <c r="D12" s="1587"/>
      <c r="E12" s="476" t="s">
        <v>21</v>
      </c>
      <c r="F12" s="1604"/>
      <c r="G12" s="1560"/>
      <c r="H12" s="1560"/>
      <c r="I12" s="1560"/>
      <c r="J12" s="1560"/>
      <c r="K12" s="1560"/>
      <c r="L12" s="1560"/>
      <c r="M12" s="156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1059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5:O5"/>
    <mergeCell ref="A6:O6"/>
    <mergeCell ref="A7:O7"/>
    <mergeCell ref="A8:O8"/>
    <mergeCell ref="A9:O9"/>
    <mergeCell ref="O11:O12"/>
    <mergeCell ref="I11:I12"/>
    <mergeCell ref="J11:J12"/>
    <mergeCell ref="K11:K12"/>
    <mergeCell ref="L11:L12"/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1061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577" t="s">
        <v>854</v>
      </c>
      <c r="I44" s="1577"/>
      <c r="J44" s="1577"/>
      <c r="K44" s="1577"/>
      <c r="L44" s="1577"/>
      <c r="M44" s="1577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578" t="s">
        <v>852</v>
      </c>
      <c r="I45" s="1578"/>
      <c r="J45" s="1578"/>
      <c r="K45" s="1578"/>
      <c r="L45" s="1578"/>
      <c r="M45" s="1578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579" t="s">
        <v>853</v>
      </c>
      <c r="I46" s="1579"/>
      <c r="J46" s="1579"/>
      <c r="K46" s="1579"/>
      <c r="L46" s="1579"/>
      <c r="M46" s="1579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580"/>
      <c r="J47" s="1580"/>
      <c r="K47" s="1580"/>
      <c r="L47" s="1580"/>
      <c r="M47" s="1580"/>
      <c r="N47" s="1580"/>
    </row>
    <row r="48" spans="1:14" ht="15.75" x14ac:dyDescent="0.25">
      <c r="A48" s="267"/>
      <c r="B48" s="267"/>
      <c r="C48" s="267"/>
      <c r="D48" s="268"/>
      <c r="E48" s="268"/>
      <c r="F48" s="269"/>
      <c r="G48" s="1500"/>
      <c r="H48" s="1500"/>
      <c r="I48" s="1500"/>
      <c r="J48" s="1500"/>
      <c r="K48" s="1500"/>
      <c r="L48" s="271"/>
      <c r="M48" s="271"/>
      <c r="N48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1070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62" t="s">
        <v>7</v>
      </c>
      <c r="B11" s="1562" t="s">
        <v>802</v>
      </c>
      <c r="C11" s="1562" t="s">
        <v>9</v>
      </c>
      <c r="D11" s="1586" t="s">
        <v>11</v>
      </c>
      <c r="E11" s="476" t="s">
        <v>12</v>
      </c>
      <c r="F11" s="1604" t="s">
        <v>13</v>
      </c>
      <c r="G11" s="1560" t="s">
        <v>14</v>
      </c>
      <c r="H11" s="1560" t="s">
        <v>15</v>
      </c>
      <c r="I11" s="1560" t="s">
        <v>16</v>
      </c>
      <c r="J11" s="1560" t="s">
        <v>17</v>
      </c>
      <c r="K11" s="1560" t="s">
        <v>18</v>
      </c>
      <c r="L11" s="1560" t="s">
        <v>19</v>
      </c>
      <c r="M11" s="1560" t="s">
        <v>20</v>
      </c>
    </row>
    <row r="12" spans="1:13" x14ac:dyDescent="0.25">
      <c r="A12" s="1562"/>
      <c r="B12" s="1562"/>
      <c r="C12" s="1562"/>
      <c r="D12" s="1587"/>
      <c r="E12" s="476" t="s">
        <v>21</v>
      </c>
      <c r="F12" s="1604"/>
      <c r="G12" s="1560"/>
      <c r="H12" s="1560"/>
      <c r="I12" s="1560"/>
      <c r="J12" s="1560"/>
      <c r="K12" s="1560"/>
      <c r="L12" s="1560"/>
      <c r="M12" s="156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1071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1072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1084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62" t="s">
        <v>7</v>
      </c>
      <c r="B11" s="1562" t="s">
        <v>802</v>
      </c>
      <c r="C11" s="1562" t="s">
        <v>9</v>
      </c>
      <c r="D11" s="1586" t="s">
        <v>11</v>
      </c>
      <c r="E11" s="476" t="s">
        <v>12</v>
      </c>
      <c r="F11" s="1604" t="s">
        <v>13</v>
      </c>
      <c r="G11" s="1560" t="s">
        <v>14</v>
      </c>
      <c r="H11" s="1560" t="s">
        <v>15</v>
      </c>
      <c r="I11" s="1560" t="s">
        <v>16</v>
      </c>
      <c r="J11" s="1560" t="s">
        <v>17</v>
      </c>
      <c r="K11" s="1560" t="s">
        <v>18</v>
      </c>
      <c r="L11" s="1560" t="s">
        <v>19</v>
      </c>
      <c r="M11" s="1560" t="s">
        <v>20</v>
      </c>
    </row>
    <row r="12" spans="1:13" x14ac:dyDescent="0.25">
      <c r="A12" s="1562"/>
      <c r="B12" s="1562"/>
      <c r="C12" s="1562"/>
      <c r="D12" s="1587"/>
      <c r="E12" s="476" t="s">
        <v>21</v>
      </c>
      <c r="F12" s="1604"/>
      <c r="G12" s="1560"/>
      <c r="H12" s="1560"/>
      <c r="I12" s="1560"/>
      <c r="J12" s="1560"/>
      <c r="K12" s="1560"/>
      <c r="L12" s="1560"/>
      <c r="M12" s="156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1085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1086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1088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62" t="s">
        <v>7</v>
      </c>
      <c r="B11" s="1562" t="s">
        <v>802</v>
      </c>
      <c r="C11" s="1562" t="s">
        <v>9</v>
      </c>
      <c r="D11" s="1586" t="s">
        <v>11</v>
      </c>
      <c r="E11" s="476" t="s">
        <v>12</v>
      </c>
      <c r="F11" s="1604" t="s">
        <v>13</v>
      </c>
      <c r="G11" s="1560" t="s">
        <v>14</v>
      </c>
      <c r="H11" s="1560" t="s">
        <v>15</v>
      </c>
      <c r="I11" s="1560" t="s">
        <v>16</v>
      </c>
      <c r="J11" s="1560" t="s">
        <v>17</v>
      </c>
      <c r="K11" s="1560" t="s">
        <v>18</v>
      </c>
      <c r="L11" s="1560" t="s">
        <v>19</v>
      </c>
      <c r="M11" s="1560" t="s">
        <v>20</v>
      </c>
    </row>
    <row r="12" spans="1:13" x14ac:dyDescent="0.25">
      <c r="A12" s="1562"/>
      <c r="B12" s="1562"/>
      <c r="C12" s="1562"/>
      <c r="D12" s="1587"/>
      <c r="E12" s="476" t="s">
        <v>21</v>
      </c>
      <c r="F12" s="1604"/>
      <c r="G12" s="1560"/>
      <c r="H12" s="1560"/>
      <c r="I12" s="1560"/>
      <c r="J12" s="1560"/>
      <c r="K12" s="1560"/>
      <c r="L12" s="1560"/>
      <c r="M12" s="156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1089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1090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1091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1092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1095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1098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1099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1100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1102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1105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1106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12" t="s">
        <v>937</v>
      </c>
      <c r="C13" s="1616" t="s">
        <v>8</v>
      </c>
      <c r="D13" s="1616" t="s">
        <v>10</v>
      </c>
      <c r="E13" s="1616" t="s">
        <v>11</v>
      </c>
      <c r="F13" s="419" t="s">
        <v>12</v>
      </c>
      <c r="G13" s="1614" t="s">
        <v>13</v>
      </c>
      <c r="H13" s="1616" t="s">
        <v>14</v>
      </c>
      <c r="I13" s="1616" t="s">
        <v>15</v>
      </c>
      <c r="J13" s="1616" t="s">
        <v>16</v>
      </c>
      <c r="K13" s="1616" t="s">
        <v>17</v>
      </c>
      <c r="L13" s="1616" t="s">
        <v>18</v>
      </c>
      <c r="M13" s="1616" t="s">
        <v>19</v>
      </c>
      <c r="N13" s="1611" t="s">
        <v>20</v>
      </c>
    </row>
    <row r="14" spans="1:14" x14ac:dyDescent="0.25">
      <c r="A14" s="1611"/>
      <c r="B14" s="1613"/>
      <c r="C14" s="1617"/>
      <c r="D14" s="1617"/>
      <c r="E14" s="1617"/>
      <c r="F14" s="419" t="s">
        <v>21</v>
      </c>
      <c r="G14" s="1615"/>
      <c r="H14" s="1617"/>
      <c r="I14" s="1617"/>
      <c r="J14" s="1617"/>
      <c r="K14" s="1617"/>
      <c r="L14" s="1617"/>
      <c r="M14" s="1617"/>
      <c r="N14" s="1611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1107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1108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476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476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1109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1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1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1111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21" t="s">
        <v>7</v>
      </c>
      <c r="B12" s="1624" t="s">
        <v>802</v>
      </c>
      <c r="C12" s="1624" t="s">
        <v>9</v>
      </c>
      <c r="D12" s="727" t="s">
        <v>12</v>
      </c>
      <c r="E12" s="1623" t="s">
        <v>13</v>
      </c>
      <c r="F12" s="1618" t="s">
        <v>14</v>
      </c>
      <c r="G12" s="1618" t="s">
        <v>15</v>
      </c>
      <c r="H12" s="1618" t="s">
        <v>16</v>
      </c>
      <c r="I12" s="1618" t="s">
        <v>17</v>
      </c>
      <c r="J12" s="1618" t="s">
        <v>18</v>
      </c>
      <c r="K12" s="1618" t="s">
        <v>19</v>
      </c>
      <c r="L12" s="1619" t="s">
        <v>20</v>
      </c>
    </row>
    <row r="13" spans="1:12" ht="16.5" customHeight="1" x14ac:dyDescent="0.25">
      <c r="A13" s="162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620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J12:J13"/>
    <mergeCell ref="F21:K21"/>
    <mergeCell ref="E12:E13"/>
    <mergeCell ref="K12:K13"/>
    <mergeCell ref="C12:C13"/>
    <mergeCell ref="B12:B13"/>
    <mergeCell ref="E25:I25"/>
    <mergeCell ref="G12:G13"/>
    <mergeCell ref="H12:H13"/>
    <mergeCell ref="I12:I13"/>
    <mergeCell ref="F12:F13"/>
    <mergeCell ref="G24:L24"/>
    <mergeCell ref="L12:L13"/>
    <mergeCell ref="F22:K22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1116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1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1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1117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1118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577" t="s">
        <v>854</v>
      </c>
      <c r="I24" s="1577"/>
      <c r="J24" s="1577"/>
      <c r="K24" s="1577"/>
      <c r="L24" s="1577"/>
      <c r="M24" s="1577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578" t="s">
        <v>852</v>
      </c>
      <c r="I25" s="1578"/>
      <c r="J25" s="1578"/>
      <c r="K25" s="1578"/>
      <c r="L25" s="1578"/>
      <c r="M25" s="1578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579" t="s">
        <v>853</v>
      </c>
      <c r="I26" s="1579"/>
      <c r="J26" s="1579"/>
      <c r="K26" s="1579"/>
      <c r="L26" s="1579"/>
      <c r="M26" s="1579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580"/>
      <c r="J27" s="1580"/>
      <c r="K27" s="1580"/>
      <c r="L27" s="1580"/>
      <c r="M27" s="1580"/>
      <c r="N27" s="1580"/>
    </row>
    <row r="28" spans="1:14" ht="15.75" x14ac:dyDescent="0.25">
      <c r="A28" s="267"/>
      <c r="B28" s="267"/>
      <c r="C28" s="267"/>
      <c r="D28" s="268"/>
      <c r="E28" s="268"/>
      <c r="F28" s="269"/>
      <c r="G28" s="1500"/>
      <c r="H28" s="1500"/>
      <c r="I28" s="1500"/>
      <c r="J28" s="1500"/>
      <c r="K28" s="1500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1124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1115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476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476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1125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1152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476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476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1155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1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1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1159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577" t="s">
        <v>854</v>
      </c>
      <c r="I24" s="1577"/>
      <c r="J24" s="1577"/>
      <c r="K24" s="1577"/>
      <c r="L24" s="1577"/>
      <c r="M24" s="1577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578" t="s">
        <v>852</v>
      </c>
      <c r="I25" s="1578"/>
      <c r="J25" s="1578"/>
      <c r="K25" s="1578"/>
      <c r="L25" s="1578"/>
      <c r="M25" s="1578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579" t="s">
        <v>853</v>
      </c>
      <c r="I26" s="1579"/>
      <c r="J26" s="1579"/>
      <c r="K26" s="1579"/>
      <c r="L26" s="1579"/>
      <c r="M26" s="1579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580"/>
      <c r="J27" s="1580"/>
      <c r="K27" s="1580"/>
      <c r="L27" s="1580"/>
      <c r="M27" s="1580"/>
      <c r="N27" s="1580"/>
    </row>
    <row r="28" spans="1:14" ht="15.75" x14ac:dyDescent="0.25">
      <c r="A28" s="267"/>
      <c r="B28" s="267"/>
      <c r="C28" s="267"/>
      <c r="D28" s="268"/>
      <c r="E28" s="268"/>
      <c r="F28" s="269"/>
      <c r="G28" s="1500"/>
      <c r="H28" s="1500"/>
      <c r="I28" s="1500"/>
      <c r="J28" s="1500"/>
      <c r="K28" s="1500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1160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577" t="s">
        <v>854</v>
      </c>
      <c r="G25" s="1577"/>
      <c r="H25" s="1577"/>
      <c r="I25" s="1577"/>
      <c r="J25" s="1577"/>
      <c r="K25" s="1577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578" t="s">
        <v>852</v>
      </c>
      <c r="G26" s="1578"/>
      <c r="H26" s="1578"/>
      <c r="I26" s="1578"/>
      <c r="J26" s="1578"/>
      <c r="K26" s="1578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579" t="s">
        <v>853</v>
      </c>
      <c r="G27" s="1579"/>
      <c r="H27" s="1579"/>
      <c r="I27" s="1579"/>
      <c r="J27" s="1579"/>
      <c r="K27" s="1579"/>
      <c r="L27" s="537"/>
    </row>
    <row r="28" spans="1:12" x14ac:dyDescent="0.25">
      <c r="A28" s="546"/>
      <c r="B28" s="546"/>
      <c r="C28" s="547"/>
      <c r="D28" s="541"/>
      <c r="E28" s="540"/>
      <c r="F28" s="537"/>
      <c r="G28" s="1580"/>
      <c r="H28" s="1580"/>
      <c r="I28" s="1580"/>
      <c r="J28" s="1580"/>
      <c r="K28" s="1580"/>
      <c r="L28" s="1580"/>
    </row>
    <row r="29" spans="1:12" ht="15.75" x14ac:dyDescent="0.25">
      <c r="A29" s="267"/>
      <c r="B29" s="267"/>
      <c r="C29" s="268"/>
      <c r="D29" s="269"/>
      <c r="E29" s="1500"/>
      <c r="F29" s="1500"/>
      <c r="G29" s="1500"/>
      <c r="H29" s="1500"/>
      <c r="I29" s="1500"/>
      <c r="J29" s="271"/>
      <c r="K29" s="271"/>
      <c r="L29" s="259"/>
    </row>
    <row r="30" spans="1:12" x14ac:dyDescent="0.25">
      <c r="D30" t="s">
        <v>641</v>
      </c>
    </row>
  </sheetData>
  <mergeCells count="21"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  <mergeCell ref="A12:A13"/>
    <mergeCell ref="K12:K13"/>
    <mergeCell ref="L12:L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1164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1166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476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476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1170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1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1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577" t="s">
        <v>854</v>
      </c>
      <c r="I41" s="1577"/>
      <c r="J41" s="1577"/>
      <c r="K41" s="1577"/>
      <c r="L41" s="1577"/>
      <c r="M41" s="1577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578" t="s">
        <v>852</v>
      </c>
      <c r="I42" s="1578"/>
      <c r="J42" s="1578"/>
      <c r="K42" s="1578"/>
      <c r="L42" s="1578"/>
      <c r="M42" s="1578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579" t="s">
        <v>853</v>
      </c>
      <c r="I43" s="1579"/>
      <c r="J43" s="1579"/>
      <c r="K43" s="1579"/>
      <c r="L43" s="1579"/>
      <c r="M43" s="1579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580"/>
      <c r="J44" s="1580"/>
      <c r="K44" s="1580"/>
      <c r="L44" s="1580"/>
      <c r="M44" s="1580"/>
      <c r="N44" s="1580"/>
    </row>
    <row r="45" spans="1:14" ht="15.75" x14ac:dyDescent="0.25">
      <c r="A45" s="267"/>
      <c r="B45" s="267"/>
      <c r="C45" s="267"/>
      <c r="D45" s="268"/>
      <c r="E45" s="268"/>
      <c r="F45" s="269"/>
      <c r="G45" s="1500"/>
      <c r="H45" s="1500"/>
      <c r="I45" s="1500"/>
      <c r="J45" s="1500"/>
      <c r="K45" s="1500"/>
      <c r="L45" s="271"/>
      <c r="M45" s="271"/>
      <c r="N45" s="259"/>
    </row>
  </sheetData>
  <mergeCells count="23"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1171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577" t="s">
        <v>854</v>
      </c>
      <c r="I29" s="1577"/>
      <c r="J29" s="1577"/>
      <c r="K29" s="1577"/>
      <c r="L29" s="1577"/>
      <c r="M29" s="1577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578" t="s">
        <v>852</v>
      </c>
      <c r="I30" s="1578"/>
      <c r="J30" s="1578"/>
      <c r="K30" s="1578"/>
      <c r="L30" s="1578"/>
      <c r="M30" s="1578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579" t="s">
        <v>853</v>
      </c>
      <c r="I31" s="1579"/>
      <c r="J31" s="1579"/>
      <c r="K31" s="1579"/>
      <c r="L31" s="1579"/>
      <c r="M31" s="1579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580"/>
      <c r="J32" s="1580"/>
      <c r="K32" s="1580"/>
      <c r="L32" s="1580"/>
      <c r="M32" s="1580"/>
      <c r="N32" s="1580"/>
    </row>
    <row r="33" spans="7:11" ht="15.75" x14ac:dyDescent="0.25">
      <c r="G33" s="1500"/>
      <c r="H33" s="1500"/>
      <c r="I33" s="1500"/>
      <c r="J33" s="1500"/>
      <c r="K33" s="1500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27" t="s">
        <v>0</v>
      </c>
      <c r="B5" s="1627"/>
      <c r="C5" s="1627"/>
      <c r="D5" s="1627"/>
      <c r="E5" s="1627"/>
      <c r="F5" s="1627"/>
      <c r="G5" s="1627"/>
      <c r="H5" s="1627"/>
      <c r="I5" s="1627"/>
      <c r="J5" s="1627"/>
      <c r="K5" s="1627"/>
      <c r="L5" s="1627"/>
      <c r="M5" s="1627"/>
    </row>
    <row r="6" spans="1:13" x14ac:dyDescent="0.25">
      <c r="A6" s="1627" t="s">
        <v>3</v>
      </c>
      <c r="B6" s="1627"/>
      <c r="C6" s="1627"/>
      <c r="D6" s="1627"/>
      <c r="E6" s="1627"/>
      <c r="F6" s="1627"/>
      <c r="G6" s="1627"/>
      <c r="H6" s="1627"/>
      <c r="I6" s="1627"/>
      <c r="J6" s="1627"/>
      <c r="K6" s="1627"/>
      <c r="L6" s="1627"/>
      <c r="M6" s="1627"/>
    </row>
    <row r="7" spans="1:13" x14ac:dyDescent="0.25">
      <c r="A7" s="1627" t="s">
        <v>1173</v>
      </c>
      <c r="B7" s="1627"/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</row>
    <row r="8" spans="1:13" x14ac:dyDescent="0.25">
      <c r="A8" s="1628" t="s">
        <v>404</v>
      </c>
      <c r="B8" s="1628"/>
      <c r="C8" s="1628"/>
      <c r="D8" s="1628"/>
      <c r="E8" s="1628"/>
      <c r="F8" s="1628"/>
      <c r="G8" s="1628"/>
      <c r="H8" s="1628"/>
      <c r="I8" s="1628"/>
      <c r="J8" s="1628"/>
      <c r="K8" s="1628"/>
      <c r="L8" s="1628"/>
      <c r="M8" s="1628"/>
    </row>
    <row r="9" spans="1:13" x14ac:dyDescent="0.25">
      <c r="A9" s="1629" t="s">
        <v>7</v>
      </c>
      <c r="B9" s="1629" t="s">
        <v>802</v>
      </c>
      <c r="C9" s="1629" t="s">
        <v>9</v>
      </c>
      <c r="D9" s="1629" t="s">
        <v>11</v>
      </c>
      <c r="E9" s="772" t="s">
        <v>12</v>
      </c>
      <c r="F9" s="1631" t="s">
        <v>13</v>
      </c>
      <c r="G9" s="1625" t="s">
        <v>14</v>
      </c>
      <c r="H9" s="1625" t="s">
        <v>15</v>
      </c>
      <c r="I9" s="1625" t="s">
        <v>16</v>
      </c>
      <c r="J9" s="1625" t="s">
        <v>17</v>
      </c>
      <c r="K9" s="1625" t="s">
        <v>18</v>
      </c>
      <c r="L9" s="1625" t="s">
        <v>19</v>
      </c>
      <c r="M9" s="1625" t="s">
        <v>20</v>
      </c>
    </row>
    <row r="10" spans="1:13" x14ac:dyDescent="0.25">
      <c r="A10" s="1630"/>
      <c r="B10" s="1630"/>
      <c r="C10" s="1630"/>
      <c r="D10" s="1630"/>
      <c r="E10" s="772" t="s">
        <v>21</v>
      </c>
      <c r="F10" s="1632"/>
      <c r="G10" s="1626"/>
      <c r="H10" s="1626"/>
      <c r="I10" s="1626"/>
      <c r="J10" s="1626"/>
      <c r="K10" s="1626"/>
      <c r="L10" s="1626"/>
      <c r="M10" s="1626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1172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577" t="s">
        <v>854</v>
      </c>
      <c r="G31" s="1577"/>
      <c r="H31" s="1577"/>
      <c r="I31" s="1577"/>
      <c r="J31" s="1577"/>
      <c r="K31" s="1577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578" t="s">
        <v>852</v>
      </c>
      <c r="G32" s="1578"/>
      <c r="H32" s="1578"/>
      <c r="I32" s="1578"/>
      <c r="J32" s="1578"/>
      <c r="K32" s="1578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579" t="s">
        <v>853</v>
      </c>
      <c r="G33" s="1579"/>
      <c r="H33" s="1579"/>
      <c r="I33" s="1579"/>
      <c r="J33" s="1579"/>
      <c r="K33" s="1579"/>
      <c r="L33" s="537"/>
    </row>
    <row r="34" spans="1:12" x14ac:dyDescent="0.25">
      <c r="A34" s="546"/>
      <c r="B34" s="546"/>
      <c r="C34" s="547"/>
      <c r="D34" s="541"/>
      <c r="E34" s="540"/>
      <c r="F34" s="537"/>
      <c r="G34" s="1580"/>
      <c r="H34" s="1580"/>
      <c r="I34" s="1580"/>
      <c r="J34" s="1580"/>
      <c r="K34" s="1580"/>
      <c r="L34" s="1580"/>
    </row>
    <row r="35" spans="1:12" ht="15.75" x14ac:dyDescent="0.25">
      <c r="A35" s="267"/>
      <c r="B35" s="267"/>
      <c r="C35" s="268"/>
      <c r="D35" s="269"/>
      <c r="E35" s="1500"/>
      <c r="F35" s="1500"/>
      <c r="G35" s="1500"/>
      <c r="H35" s="1500"/>
      <c r="I35" s="1500"/>
      <c r="J35" s="271"/>
      <c r="K35" s="271"/>
      <c r="L35" s="259"/>
    </row>
    <row r="36" spans="1:12" x14ac:dyDescent="0.25">
      <c r="D36" t="s">
        <v>641</v>
      </c>
    </row>
  </sheetData>
  <mergeCells count="21">
    <mergeCell ref="A6:L6"/>
    <mergeCell ref="A7:L7"/>
    <mergeCell ref="A8:L8"/>
    <mergeCell ref="A9:L9"/>
    <mergeCell ref="A10:L10"/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1179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757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757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1183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1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1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577" t="s">
        <v>854</v>
      </c>
      <c r="I55" s="1577"/>
      <c r="J55" s="1577"/>
      <c r="K55" s="1577"/>
      <c r="L55" s="1577"/>
      <c r="M55" s="1577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578" t="s">
        <v>852</v>
      </c>
      <c r="I56" s="1578"/>
      <c r="J56" s="1578"/>
      <c r="K56" s="1578"/>
      <c r="L56" s="1578"/>
      <c r="M56" s="1578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579" t="s">
        <v>853</v>
      </c>
      <c r="I57" s="1579"/>
      <c r="J57" s="1579"/>
      <c r="K57" s="1579"/>
      <c r="L57" s="1579"/>
      <c r="M57" s="1579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580"/>
      <c r="J58" s="1580"/>
      <c r="K58" s="1580"/>
      <c r="L58" s="1580"/>
      <c r="M58" s="1580"/>
      <c r="N58" s="1580"/>
    </row>
    <row r="59" spans="1:14" ht="15.75" x14ac:dyDescent="0.25">
      <c r="A59" s="267"/>
      <c r="B59" s="267"/>
      <c r="C59" s="267"/>
      <c r="D59" s="268"/>
      <c r="E59" s="268"/>
      <c r="F59" s="269"/>
      <c r="G59" s="1500"/>
      <c r="H59" s="1500"/>
      <c r="I59" s="1500"/>
      <c r="J59" s="1500"/>
      <c r="K59" s="1500"/>
      <c r="L59" s="271"/>
      <c r="M59" s="271"/>
      <c r="N59" s="259"/>
    </row>
  </sheetData>
  <mergeCells count="23"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1181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577" t="s">
        <v>854</v>
      </c>
      <c r="I34" s="1577"/>
      <c r="J34" s="1577"/>
      <c r="K34" s="1577"/>
      <c r="L34" s="1577"/>
      <c r="M34" s="1577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578" t="s">
        <v>852</v>
      </c>
      <c r="I35" s="1578"/>
      <c r="J35" s="1578"/>
      <c r="K35" s="1578"/>
      <c r="L35" s="1578"/>
      <c r="M35" s="1578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579" t="s">
        <v>853</v>
      </c>
      <c r="I36" s="1579"/>
      <c r="J36" s="1579"/>
      <c r="K36" s="1579"/>
      <c r="L36" s="1579"/>
      <c r="M36" s="1579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580"/>
      <c r="J37" s="1580"/>
      <c r="K37" s="1580"/>
      <c r="L37" s="1580"/>
      <c r="M37" s="1580"/>
      <c r="N37" s="1580"/>
    </row>
    <row r="38" spans="1:14" ht="15.75" x14ac:dyDescent="0.25">
      <c r="A38" s="267"/>
      <c r="B38" s="267"/>
      <c r="C38" s="267"/>
      <c r="D38" s="268"/>
      <c r="E38" s="268"/>
      <c r="F38" s="269"/>
      <c r="G38" s="1500"/>
      <c r="H38" s="1500"/>
      <c r="I38" s="1500"/>
      <c r="J38" s="1500"/>
      <c r="K38" s="1500"/>
      <c r="L38" s="271"/>
      <c r="M38" s="271"/>
      <c r="N3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1182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577" t="s">
        <v>854</v>
      </c>
      <c r="G74" s="1577"/>
      <c r="H74" s="1577"/>
      <c r="I74" s="1577"/>
      <c r="J74" s="1577"/>
      <c r="K74" s="1577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578" t="s">
        <v>852</v>
      </c>
      <c r="G75" s="1578"/>
      <c r="H75" s="1578"/>
      <c r="I75" s="1578"/>
      <c r="J75" s="1578"/>
      <c r="K75" s="1578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579" t="s">
        <v>853</v>
      </c>
      <c r="G76" s="1579"/>
      <c r="H76" s="1579"/>
      <c r="I76" s="1579"/>
      <c r="J76" s="1579"/>
      <c r="K76" s="1579"/>
      <c r="L76" s="537"/>
    </row>
    <row r="77" spans="1:12" x14ac:dyDescent="0.25">
      <c r="A77" s="546"/>
      <c r="B77" s="546"/>
      <c r="C77" s="547"/>
      <c r="D77" s="541"/>
      <c r="E77" s="540"/>
      <c r="F77" s="537"/>
      <c r="G77" s="1580"/>
      <c r="H77" s="1580"/>
      <c r="I77" s="1580"/>
      <c r="J77" s="1580"/>
      <c r="K77" s="1580"/>
      <c r="L77" s="1580"/>
    </row>
    <row r="78" spans="1:12" ht="15.75" x14ac:dyDescent="0.25">
      <c r="A78" s="267"/>
      <c r="B78" s="267"/>
      <c r="C78" s="268"/>
      <c r="D78" s="269"/>
      <c r="E78" s="1500"/>
      <c r="F78" s="1500"/>
      <c r="G78" s="1500"/>
      <c r="H78" s="1500"/>
      <c r="I78" s="1500"/>
      <c r="J78" s="271"/>
      <c r="K78" s="271"/>
      <c r="L78" s="259"/>
    </row>
    <row r="79" spans="1:12" x14ac:dyDescent="0.25">
      <c r="D79" t="s">
        <v>641</v>
      </c>
    </row>
  </sheetData>
  <mergeCells count="21">
    <mergeCell ref="B12:B13"/>
    <mergeCell ref="F76:K76"/>
    <mergeCell ref="A12:A13"/>
    <mergeCell ref="L12:L13"/>
    <mergeCell ref="C12:C13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1196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577" t="s">
        <v>854</v>
      </c>
      <c r="G36" s="1577"/>
      <c r="H36" s="1577"/>
      <c r="I36" s="1577"/>
      <c r="J36" s="1577"/>
      <c r="K36" s="157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78" t="s">
        <v>852</v>
      </c>
      <c r="G37" s="1578"/>
      <c r="H37" s="1578"/>
      <c r="I37" s="1578"/>
      <c r="J37" s="1578"/>
      <c r="K37" s="1578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579" t="s">
        <v>853</v>
      </c>
      <c r="G38" s="1579"/>
      <c r="H38" s="1579"/>
      <c r="I38" s="1579"/>
      <c r="J38" s="1579"/>
      <c r="K38" s="1579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0"/>
      <c r="H39" s="1580"/>
      <c r="I39" s="1580"/>
      <c r="J39" s="1580"/>
      <c r="K39" s="1580"/>
      <c r="L39" s="1580"/>
    </row>
    <row r="40" spans="1:12" ht="15.75" x14ac:dyDescent="0.25">
      <c r="A40" s="267"/>
      <c r="B40" s="267"/>
      <c r="C40" s="268"/>
      <c r="D40" s="269"/>
      <c r="E40" s="1500"/>
      <c r="F40" s="1500"/>
      <c r="G40" s="1500"/>
      <c r="H40" s="1500"/>
      <c r="I40" s="1500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F36:K36"/>
    <mergeCell ref="E12:E13"/>
    <mergeCell ref="C12:C13"/>
    <mergeCell ref="B12:B13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27" t="s">
        <v>0</v>
      </c>
      <c r="B5" s="1627"/>
      <c r="C5" s="1627"/>
      <c r="D5" s="1627"/>
      <c r="E5" s="1627"/>
      <c r="F5" s="1627"/>
      <c r="G5" s="1627"/>
      <c r="H5" s="1627"/>
      <c r="I5" s="1627"/>
      <c r="J5" s="1627"/>
      <c r="K5" s="1627"/>
      <c r="L5" s="1627"/>
      <c r="M5" s="1627"/>
    </row>
    <row r="6" spans="1:13" x14ac:dyDescent="0.25">
      <c r="A6" s="1627" t="s">
        <v>3</v>
      </c>
      <c r="B6" s="1627"/>
      <c r="C6" s="1627"/>
      <c r="D6" s="1627"/>
      <c r="E6" s="1627"/>
      <c r="F6" s="1627"/>
      <c r="G6" s="1627"/>
      <c r="H6" s="1627"/>
      <c r="I6" s="1627"/>
      <c r="J6" s="1627"/>
      <c r="K6" s="1627"/>
      <c r="L6" s="1627"/>
      <c r="M6" s="1627"/>
    </row>
    <row r="7" spans="1:13" x14ac:dyDescent="0.25">
      <c r="A7" s="1627" t="s">
        <v>1211</v>
      </c>
      <c r="B7" s="1627"/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</row>
    <row r="8" spans="1:13" x14ac:dyDescent="0.25">
      <c r="A8" s="1628" t="s">
        <v>404</v>
      </c>
      <c r="B8" s="1628"/>
      <c r="C8" s="1628"/>
      <c r="D8" s="1628"/>
      <c r="E8" s="1628"/>
      <c r="F8" s="1628"/>
      <c r="G8" s="1628"/>
      <c r="H8" s="1628"/>
      <c r="I8" s="1628"/>
      <c r="J8" s="1628"/>
      <c r="K8" s="1628"/>
      <c r="L8" s="1628"/>
      <c r="M8" s="1628"/>
    </row>
    <row r="9" spans="1:13" x14ac:dyDescent="0.25">
      <c r="A9" s="1629" t="s">
        <v>7</v>
      </c>
      <c r="B9" s="1629" t="s">
        <v>802</v>
      </c>
      <c r="C9" s="1629" t="s">
        <v>9</v>
      </c>
      <c r="D9" s="1629" t="s">
        <v>11</v>
      </c>
      <c r="E9" s="772" t="s">
        <v>12</v>
      </c>
      <c r="F9" s="1631" t="s">
        <v>13</v>
      </c>
      <c r="G9" s="1625" t="s">
        <v>14</v>
      </c>
      <c r="H9" s="1625" t="s">
        <v>15</v>
      </c>
      <c r="I9" s="1625" t="s">
        <v>16</v>
      </c>
      <c r="J9" s="1625" t="s">
        <v>17</v>
      </c>
      <c r="K9" s="1625" t="s">
        <v>18</v>
      </c>
      <c r="L9" s="1625" t="s">
        <v>19</v>
      </c>
      <c r="M9" s="1625" t="s">
        <v>20</v>
      </c>
    </row>
    <row r="10" spans="1:13" x14ac:dyDescent="0.25">
      <c r="A10" s="1630"/>
      <c r="B10" s="1630"/>
      <c r="C10" s="1630"/>
      <c r="D10" s="1630"/>
      <c r="E10" s="772" t="s">
        <v>21</v>
      </c>
      <c r="F10" s="1632"/>
      <c r="G10" s="1626"/>
      <c r="H10" s="1626"/>
      <c r="I10" s="1626"/>
      <c r="J10" s="1626"/>
      <c r="K10" s="1626"/>
      <c r="L10" s="1626"/>
      <c r="M10" s="1626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1212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757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757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1213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1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1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577" t="s">
        <v>1223</v>
      </c>
      <c r="I58" s="1577"/>
      <c r="J58" s="1577"/>
      <c r="K58" s="1577"/>
      <c r="L58" s="1577"/>
      <c r="M58" s="1577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578" t="s">
        <v>852</v>
      </c>
      <c r="I59" s="1578"/>
      <c r="J59" s="1578"/>
      <c r="K59" s="1578"/>
      <c r="L59" s="1578"/>
      <c r="M59" s="1578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579" t="s">
        <v>1224</v>
      </c>
      <c r="I60" s="1579"/>
      <c r="J60" s="1579"/>
      <c r="K60" s="1579"/>
      <c r="L60" s="1579"/>
      <c r="M60" s="1579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580"/>
      <c r="J61" s="1580"/>
      <c r="K61" s="1580"/>
      <c r="L61" s="1580"/>
      <c r="M61" s="1580"/>
      <c r="N61" s="1580"/>
    </row>
    <row r="62" spans="1:14" ht="15.75" x14ac:dyDescent="0.25">
      <c r="A62" s="267"/>
      <c r="B62" s="267"/>
      <c r="C62" s="267"/>
      <c r="D62" s="268"/>
      <c r="E62" s="268"/>
      <c r="F62" s="269"/>
      <c r="G62" s="1500"/>
      <c r="H62" s="1500"/>
      <c r="I62" s="1500"/>
      <c r="J62" s="1500"/>
      <c r="K62" s="1500"/>
      <c r="L62" s="271"/>
      <c r="M62" s="271"/>
      <c r="N62" s="259"/>
    </row>
  </sheetData>
  <mergeCells count="23"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1214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633" t="s">
        <v>1234</v>
      </c>
      <c r="G68" s="1633"/>
      <c r="H68" s="1633"/>
      <c r="I68" s="1633"/>
      <c r="J68" s="1633"/>
      <c r="K68" s="1633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578" t="s">
        <v>1222</v>
      </c>
      <c r="G69" s="1578"/>
      <c r="H69" s="1578"/>
      <c r="I69" s="1578"/>
      <c r="J69" s="1578"/>
      <c r="K69" s="1578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579" t="s">
        <v>1224</v>
      </c>
      <c r="G70" s="1579"/>
      <c r="H70" s="1579"/>
      <c r="I70" s="1579"/>
      <c r="J70" s="1579"/>
      <c r="K70" s="1579"/>
      <c r="L70" s="537"/>
    </row>
    <row r="71" spans="1:12" x14ac:dyDescent="0.25">
      <c r="A71" s="546"/>
      <c r="B71" s="546"/>
      <c r="C71" s="547"/>
      <c r="D71" s="541"/>
      <c r="E71" s="540"/>
      <c r="F71" s="537"/>
      <c r="G71" s="1580"/>
      <c r="H71" s="1580"/>
      <c r="I71" s="1580"/>
      <c r="J71" s="1580"/>
      <c r="K71" s="1580"/>
      <c r="L71" s="1580"/>
    </row>
    <row r="72" spans="1:12" ht="15.75" x14ac:dyDescent="0.25">
      <c r="A72" s="267"/>
      <c r="B72" s="267"/>
      <c r="C72" s="268"/>
      <c r="D72" s="269"/>
      <c r="E72" s="1500"/>
      <c r="F72" s="1500"/>
      <c r="G72" s="1500"/>
      <c r="H72" s="1500"/>
      <c r="I72" s="1500"/>
      <c r="J72" s="271"/>
      <c r="K72" s="271"/>
      <c r="L72" s="259"/>
    </row>
    <row r="73" spans="1:12" x14ac:dyDescent="0.25">
      <c r="D73" t="s">
        <v>641</v>
      </c>
    </row>
  </sheetData>
  <mergeCells count="21"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1215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577" t="s">
        <v>854</v>
      </c>
      <c r="G36" s="1577"/>
      <c r="H36" s="1577"/>
      <c r="I36" s="1577"/>
      <c r="J36" s="1577"/>
      <c r="K36" s="157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78" t="s">
        <v>852</v>
      </c>
      <c r="G37" s="1578"/>
      <c r="H37" s="1578"/>
      <c r="I37" s="1578"/>
      <c r="J37" s="1578"/>
      <c r="K37" s="1578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579" t="s">
        <v>1236</v>
      </c>
      <c r="G38" s="1579"/>
      <c r="H38" s="1579"/>
      <c r="I38" s="1579"/>
      <c r="J38" s="1579"/>
      <c r="K38" s="1579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0"/>
      <c r="H39" s="1580"/>
      <c r="I39" s="1580"/>
      <c r="J39" s="1580"/>
      <c r="K39" s="1580"/>
      <c r="L39" s="1580"/>
    </row>
    <row r="40" spans="1:12" ht="15.75" x14ac:dyDescent="0.25">
      <c r="A40" s="267"/>
      <c r="B40" s="267"/>
      <c r="C40" s="268"/>
      <c r="D40" s="269"/>
      <c r="E40" s="1500"/>
      <c r="F40" s="1500"/>
      <c r="G40" s="1500"/>
      <c r="H40" s="1500"/>
      <c r="I40" s="1500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27" t="s">
        <v>0</v>
      </c>
      <c r="B5" s="1627"/>
      <c r="C5" s="1627"/>
      <c r="D5" s="1627"/>
      <c r="E5" s="1627"/>
      <c r="F5" s="1627"/>
      <c r="G5" s="1627"/>
      <c r="H5" s="1627"/>
      <c r="I5" s="1627"/>
      <c r="J5" s="1627"/>
      <c r="K5" s="1627"/>
      <c r="L5" s="1627"/>
      <c r="M5" s="1627"/>
    </row>
    <row r="6" spans="1:13" x14ac:dyDescent="0.25">
      <c r="A6" s="1627" t="s">
        <v>3</v>
      </c>
      <c r="B6" s="1627"/>
      <c r="C6" s="1627"/>
      <c r="D6" s="1627"/>
      <c r="E6" s="1627"/>
      <c r="F6" s="1627"/>
      <c r="G6" s="1627"/>
      <c r="H6" s="1627"/>
      <c r="I6" s="1627"/>
      <c r="J6" s="1627"/>
      <c r="K6" s="1627"/>
      <c r="L6" s="1627"/>
      <c r="M6" s="1627"/>
    </row>
    <row r="7" spans="1:13" x14ac:dyDescent="0.25">
      <c r="A7" s="1627" t="s">
        <v>1240</v>
      </c>
      <c r="B7" s="1627"/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</row>
    <row r="8" spans="1:13" x14ac:dyDescent="0.25">
      <c r="A8" s="1628" t="s">
        <v>404</v>
      </c>
      <c r="B8" s="1628"/>
      <c r="C8" s="1628"/>
      <c r="D8" s="1628"/>
      <c r="E8" s="1628"/>
      <c r="F8" s="1628"/>
      <c r="G8" s="1628"/>
      <c r="H8" s="1628"/>
      <c r="I8" s="1628"/>
      <c r="J8" s="1628"/>
      <c r="K8" s="1628"/>
      <c r="L8" s="1628"/>
      <c r="M8" s="1628"/>
    </row>
    <row r="9" spans="1:13" x14ac:dyDescent="0.25">
      <c r="A9" s="1629" t="s">
        <v>7</v>
      </c>
      <c r="B9" s="1629" t="s">
        <v>802</v>
      </c>
      <c r="C9" s="1629" t="s">
        <v>9</v>
      </c>
      <c r="D9" s="1629" t="s">
        <v>11</v>
      </c>
      <c r="E9" s="772" t="s">
        <v>12</v>
      </c>
      <c r="F9" s="1631" t="s">
        <v>13</v>
      </c>
      <c r="G9" s="1625" t="s">
        <v>14</v>
      </c>
      <c r="H9" s="1625" t="s">
        <v>15</v>
      </c>
      <c r="I9" s="1625" t="s">
        <v>16</v>
      </c>
      <c r="J9" s="1625" t="s">
        <v>17</v>
      </c>
      <c r="K9" s="1625" t="s">
        <v>18</v>
      </c>
      <c r="L9" s="1625" t="s">
        <v>19</v>
      </c>
      <c r="M9" s="1625" t="s">
        <v>20</v>
      </c>
    </row>
    <row r="10" spans="1:13" x14ac:dyDescent="0.25">
      <c r="A10" s="1630"/>
      <c r="B10" s="1630"/>
      <c r="C10" s="1630"/>
      <c r="D10" s="1630"/>
      <c r="E10" s="772" t="s">
        <v>21</v>
      </c>
      <c r="F10" s="1632"/>
      <c r="G10" s="1626"/>
      <c r="H10" s="1626"/>
      <c r="I10" s="1626"/>
      <c r="J10" s="1626"/>
      <c r="K10" s="1626"/>
      <c r="L10" s="1626"/>
      <c r="M10" s="1626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1241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757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757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1244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2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3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577" t="s">
        <v>1252</v>
      </c>
      <c r="I49" s="1577"/>
      <c r="J49" s="1577"/>
      <c r="K49" s="1577"/>
      <c r="L49" s="1577"/>
      <c r="M49" s="1577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578" t="s">
        <v>852</v>
      </c>
      <c r="I50" s="1578"/>
      <c r="J50" s="1578"/>
      <c r="K50" s="1578"/>
      <c r="L50" s="1578"/>
      <c r="M50" s="1578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579" t="s">
        <v>1224</v>
      </c>
      <c r="I51" s="1579"/>
      <c r="J51" s="1579"/>
      <c r="K51" s="1579"/>
      <c r="L51" s="1579"/>
      <c r="M51" s="1579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580"/>
      <c r="J52" s="1580"/>
      <c r="K52" s="1580"/>
      <c r="L52" s="1580"/>
      <c r="M52" s="1580"/>
      <c r="N52" s="1580"/>
    </row>
    <row r="53" spans="1:14" ht="15.75" x14ac:dyDescent="0.25">
      <c r="A53" s="267"/>
      <c r="B53" s="267"/>
      <c r="C53" s="267"/>
      <c r="D53" s="268"/>
      <c r="E53" s="268"/>
      <c r="F53" s="269"/>
      <c r="G53" s="1500"/>
      <c r="H53" s="1500"/>
      <c r="I53" s="1500"/>
      <c r="J53" s="1500"/>
      <c r="K53" s="1500"/>
      <c r="L53" s="271"/>
      <c r="M53" s="271"/>
      <c r="N53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1242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633" t="s">
        <v>1234</v>
      </c>
      <c r="G64" s="1633"/>
      <c r="H64" s="1633"/>
      <c r="I64" s="1633"/>
      <c r="J64" s="1633"/>
      <c r="K64" s="1633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578" t="s">
        <v>1222</v>
      </c>
      <c r="G65" s="1578"/>
      <c r="H65" s="1578"/>
      <c r="I65" s="1578"/>
      <c r="J65" s="1578"/>
      <c r="K65" s="1578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579" t="s">
        <v>1224</v>
      </c>
      <c r="G66" s="1579"/>
      <c r="H66" s="1579"/>
      <c r="I66" s="1579"/>
      <c r="J66" s="1579"/>
      <c r="K66" s="1579"/>
      <c r="L66" s="537"/>
    </row>
    <row r="67" spans="1:12" x14ac:dyDescent="0.25">
      <c r="A67" s="546"/>
      <c r="B67" s="546"/>
      <c r="C67" s="547"/>
      <c r="D67" s="541"/>
      <c r="E67" s="540"/>
      <c r="F67" s="537"/>
      <c r="G67" s="1580"/>
      <c r="H67" s="1580"/>
      <c r="I67" s="1580"/>
      <c r="J67" s="1580"/>
      <c r="K67" s="1580"/>
      <c r="L67" s="1580"/>
    </row>
    <row r="68" spans="1:12" ht="15.75" x14ac:dyDescent="0.25">
      <c r="A68" s="267"/>
      <c r="B68" s="267"/>
      <c r="C68" s="268"/>
      <c r="D68" s="269"/>
      <c r="E68" s="1500"/>
      <c r="F68" s="1500"/>
      <c r="G68" s="1500"/>
      <c r="H68" s="1500"/>
      <c r="I68" s="1500"/>
      <c r="J68" s="271"/>
      <c r="K68" s="271"/>
      <c r="L68" s="259"/>
    </row>
    <row r="69" spans="1:12" x14ac:dyDescent="0.25">
      <c r="D69" t="s">
        <v>641</v>
      </c>
    </row>
  </sheetData>
  <mergeCells count="21">
    <mergeCell ref="A6:L6"/>
    <mergeCell ref="A7:L7"/>
    <mergeCell ref="A8:L8"/>
    <mergeCell ref="A9:L9"/>
    <mergeCell ref="A10:L10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12:A13"/>
    <mergeCell ref="C12:C13"/>
    <mergeCell ref="J12:J13"/>
    <mergeCell ref="L12:L13"/>
    <mergeCell ref="E12:E13"/>
    <mergeCell ref="B12:B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1243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33" t="s">
        <v>1255</v>
      </c>
      <c r="G36" s="1633"/>
      <c r="H36" s="1633"/>
      <c r="I36" s="1633"/>
      <c r="J36" s="1633"/>
      <c r="K36" s="163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78" t="s">
        <v>852</v>
      </c>
      <c r="G37" s="1578"/>
      <c r="H37" s="1578"/>
      <c r="I37" s="1578"/>
      <c r="J37" s="1578"/>
      <c r="K37" s="157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79" t="s">
        <v>1257</v>
      </c>
      <c r="G38" s="1579"/>
      <c r="H38" s="1579"/>
      <c r="I38" s="1579"/>
      <c r="J38" s="1579"/>
      <c r="K38" s="1579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0"/>
      <c r="H39" s="1580"/>
      <c r="I39" s="1580"/>
      <c r="J39" s="1580"/>
      <c r="K39" s="1580"/>
      <c r="L39" s="1580"/>
    </row>
    <row r="40" spans="1:12" ht="15.75" x14ac:dyDescent="0.25">
      <c r="A40" s="267"/>
      <c r="B40" s="267"/>
      <c r="C40" s="268"/>
      <c r="D40" s="269"/>
      <c r="E40" s="1500"/>
      <c r="F40" s="1500"/>
      <c r="G40" s="1500"/>
      <c r="H40" s="1500"/>
      <c r="I40" s="1500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12:A13"/>
    <mergeCell ref="C12:C13"/>
    <mergeCell ref="J12:J13"/>
    <mergeCell ref="L12:L13"/>
    <mergeCell ref="E12:E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636" t="s">
        <v>0</v>
      </c>
      <c r="C5" s="1636"/>
      <c r="D5" s="1636"/>
      <c r="E5" s="1636"/>
      <c r="F5" s="1636"/>
      <c r="G5" s="1636"/>
      <c r="H5" s="1636"/>
      <c r="I5" s="1636"/>
      <c r="J5" s="1636"/>
      <c r="K5" s="1636"/>
      <c r="L5" s="1636"/>
      <c r="M5" s="1636"/>
      <c r="N5" s="1636"/>
    </row>
    <row r="6" spans="2:14" ht="15.75" x14ac:dyDescent="0.25">
      <c r="B6" s="1636" t="s">
        <v>3</v>
      </c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  <c r="N6" s="1636"/>
    </row>
    <row r="7" spans="2:14" ht="15.75" x14ac:dyDescent="0.25">
      <c r="B7" s="1636" t="s">
        <v>1260</v>
      </c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2:14" ht="15.75" x14ac:dyDescent="0.25">
      <c r="B8" s="1637" t="s">
        <v>404</v>
      </c>
      <c r="C8" s="1637"/>
      <c r="D8" s="1637"/>
      <c r="E8" s="1637"/>
      <c r="F8" s="1637"/>
      <c r="G8" s="1637"/>
      <c r="H8" s="1637"/>
      <c r="I8" s="1637"/>
      <c r="J8" s="1637"/>
      <c r="K8" s="1637"/>
      <c r="L8" s="1637"/>
      <c r="M8" s="1637"/>
      <c r="N8" s="1637"/>
    </row>
    <row r="9" spans="2:14" ht="15.75" x14ac:dyDescent="0.25">
      <c r="B9" s="1638" t="s">
        <v>7</v>
      </c>
      <c r="C9" s="1638" t="s">
        <v>802</v>
      </c>
      <c r="D9" s="1638" t="s">
        <v>9</v>
      </c>
      <c r="E9" s="1638" t="s">
        <v>11</v>
      </c>
      <c r="F9" s="870" t="s">
        <v>12</v>
      </c>
      <c r="G9" s="1640" t="s">
        <v>13</v>
      </c>
      <c r="H9" s="1639" t="s">
        <v>14</v>
      </c>
      <c r="I9" s="1639" t="s">
        <v>15</v>
      </c>
      <c r="J9" s="1639" t="s">
        <v>16</v>
      </c>
      <c r="K9" s="1639" t="s">
        <v>17</v>
      </c>
      <c r="L9" s="1639" t="s">
        <v>18</v>
      </c>
      <c r="M9" s="1639" t="s">
        <v>19</v>
      </c>
      <c r="N9" s="1639" t="s">
        <v>20</v>
      </c>
    </row>
    <row r="10" spans="2:14" ht="15.75" x14ac:dyDescent="0.25">
      <c r="B10" s="1638"/>
      <c r="C10" s="1638"/>
      <c r="D10" s="1638"/>
      <c r="E10" s="1638"/>
      <c r="F10" s="870" t="s">
        <v>21</v>
      </c>
      <c r="G10" s="1640"/>
      <c r="H10" s="1639"/>
      <c r="I10" s="1639"/>
      <c r="J10" s="1639"/>
      <c r="K10" s="1639"/>
      <c r="L10" s="1639"/>
      <c r="M10" s="1639"/>
      <c r="N10" s="1639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634" t="s">
        <v>852</v>
      </c>
      <c r="K213" s="1634"/>
      <c r="L213" s="1634"/>
      <c r="M213" s="1634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635" t="s">
        <v>1224</v>
      </c>
      <c r="K214" s="1635"/>
      <c r="L214" s="1635"/>
      <c r="M214" s="1635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G9:G10"/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1261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757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757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579" t="s">
        <v>1267</v>
      </c>
      <c r="F101" s="1579"/>
      <c r="G101" s="1579"/>
      <c r="H101" s="1579"/>
      <c r="I101" s="1579"/>
      <c r="J101" s="1579"/>
      <c r="K101" s="1579"/>
      <c r="L101" s="1579"/>
      <c r="M101" s="1579"/>
      <c r="N101" s="1579"/>
      <c r="O101" s="1579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1262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12" t="s">
        <v>7</v>
      </c>
      <c r="C13" s="1611" t="s">
        <v>937</v>
      </c>
      <c r="D13" s="1611" t="s">
        <v>8</v>
      </c>
      <c r="E13" s="1611" t="s">
        <v>10</v>
      </c>
      <c r="F13" s="1611" t="s">
        <v>11</v>
      </c>
      <c r="G13" s="419" t="s">
        <v>12</v>
      </c>
      <c r="H13" s="1611" t="s">
        <v>13</v>
      </c>
      <c r="I13" s="1611" t="s">
        <v>14</v>
      </c>
      <c r="J13" s="1611" t="s">
        <v>15</v>
      </c>
      <c r="K13" s="1611" t="s">
        <v>16</v>
      </c>
      <c r="L13" s="1611" t="s">
        <v>17</v>
      </c>
      <c r="M13" s="1611" t="s">
        <v>18</v>
      </c>
      <c r="N13" s="1611" t="s">
        <v>19</v>
      </c>
      <c r="O13" s="1611" t="s">
        <v>20</v>
      </c>
    </row>
    <row r="14" spans="2:15" x14ac:dyDescent="0.25">
      <c r="B14" s="1613"/>
      <c r="C14" s="1611"/>
      <c r="D14" s="1611"/>
      <c r="E14" s="1611"/>
      <c r="F14" s="1611"/>
      <c r="G14" s="419" t="s">
        <v>21</v>
      </c>
      <c r="H14" s="1611"/>
      <c r="I14" s="1611"/>
      <c r="J14" s="1611"/>
      <c r="K14" s="1611"/>
      <c r="L14" s="1611"/>
      <c r="M14" s="1611"/>
      <c r="N14" s="1611"/>
      <c r="O14" s="1611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641" t="s">
        <v>1269</v>
      </c>
      <c r="C45" s="1641"/>
      <c r="D45" s="1641"/>
      <c r="E45" s="753"/>
      <c r="F45" s="753"/>
      <c r="G45" s="754"/>
      <c r="H45" s="755"/>
      <c r="J45" s="1642" t="s">
        <v>852</v>
      </c>
      <c r="K45" s="1642"/>
      <c r="L45" s="1642"/>
      <c r="M45" s="1642"/>
      <c r="N45" s="1642"/>
      <c r="O45" s="1642"/>
    </row>
    <row r="46" spans="2:15" s="259" customFormat="1" ht="19.5" customHeight="1" x14ac:dyDescent="0.25">
      <c r="B46" s="1579" t="s">
        <v>1270</v>
      </c>
      <c r="C46" s="1579"/>
      <c r="D46" s="1579"/>
      <c r="E46" s="753"/>
      <c r="F46" s="753"/>
      <c r="G46" s="754"/>
      <c r="H46" s="755"/>
      <c r="J46" s="1643" t="s">
        <v>1224</v>
      </c>
      <c r="K46" s="1643"/>
      <c r="L46" s="1643"/>
      <c r="M46" s="1643"/>
      <c r="N46" s="1643"/>
      <c r="O46" s="1643"/>
    </row>
    <row r="58" spans="8:15" x14ac:dyDescent="0.25">
      <c r="H58" s="540"/>
      <c r="I58" s="537"/>
      <c r="J58" s="1580"/>
      <c r="K58" s="1580"/>
      <c r="L58" s="1580"/>
      <c r="M58" s="1580"/>
      <c r="N58" s="1580"/>
      <c r="O58" s="1580"/>
    </row>
    <row r="59" spans="8:15" ht="15.75" x14ac:dyDescent="0.25">
      <c r="H59" s="1500"/>
      <c r="I59" s="1500"/>
      <c r="J59" s="1500"/>
      <c r="K59" s="1500"/>
      <c r="L59" s="1500"/>
      <c r="M59" s="271"/>
      <c r="N59" s="271"/>
      <c r="O59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4" t="s">
        <v>0</v>
      </c>
      <c r="B6" s="1644"/>
      <c r="C6" s="1644"/>
      <c r="D6" s="1644"/>
      <c r="E6" s="1644"/>
      <c r="F6" s="1644"/>
      <c r="G6" s="1644"/>
      <c r="H6" s="1644"/>
      <c r="I6" s="1644"/>
      <c r="J6" s="1644"/>
      <c r="K6" s="1644"/>
      <c r="L6" s="1644"/>
    </row>
    <row r="7" spans="1:12" x14ac:dyDescent="0.25">
      <c r="A7" s="1644" t="s">
        <v>1</v>
      </c>
      <c r="B7" s="1644"/>
      <c r="C7" s="1644"/>
      <c r="D7" s="1644"/>
      <c r="E7" s="1644"/>
      <c r="F7" s="1644"/>
      <c r="G7" s="1644"/>
      <c r="H7" s="1644"/>
      <c r="I7" s="1644"/>
      <c r="J7" s="1644"/>
      <c r="K7" s="1644"/>
      <c r="L7" s="1644"/>
    </row>
    <row r="8" spans="1:12" x14ac:dyDescent="0.25">
      <c r="A8" s="1644" t="s">
        <v>3</v>
      </c>
      <c r="B8" s="1644"/>
      <c r="C8" s="1644"/>
      <c r="D8" s="1644"/>
      <c r="E8" s="1644"/>
      <c r="F8" s="1644"/>
      <c r="G8" s="1644"/>
      <c r="H8" s="1644"/>
      <c r="I8" s="1644"/>
      <c r="J8" s="1644"/>
      <c r="K8" s="1644"/>
      <c r="L8" s="1644"/>
    </row>
    <row r="9" spans="1:12" x14ac:dyDescent="0.25">
      <c r="A9" s="1644" t="s">
        <v>1263</v>
      </c>
      <c r="B9" s="1644"/>
      <c r="C9" s="1644"/>
      <c r="D9" s="1644"/>
      <c r="E9" s="1644"/>
      <c r="F9" s="1644"/>
      <c r="G9" s="1644"/>
      <c r="H9" s="1644"/>
      <c r="I9" s="1644"/>
      <c r="J9" s="1644"/>
      <c r="K9" s="1644"/>
      <c r="L9" s="1644"/>
    </row>
    <row r="10" spans="1:12" x14ac:dyDescent="0.25">
      <c r="A10" s="1645" t="s">
        <v>886</v>
      </c>
      <c r="B10" s="1645"/>
      <c r="C10" s="1645"/>
      <c r="D10" s="1645"/>
      <c r="E10" s="1645"/>
      <c r="F10" s="1645"/>
      <c r="G10" s="1645"/>
      <c r="H10" s="1645"/>
      <c r="I10" s="1645"/>
      <c r="J10" s="1645"/>
      <c r="K10" s="1645"/>
      <c r="L10" s="164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46" t="s">
        <v>7</v>
      </c>
      <c r="B12" s="1646" t="s">
        <v>802</v>
      </c>
      <c r="C12" s="1650" t="s">
        <v>9</v>
      </c>
      <c r="D12" s="888" t="s">
        <v>12</v>
      </c>
      <c r="E12" s="1648" t="s">
        <v>13</v>
      </c>
      <c r="F12" s="1651" t="s">
        <v>14</v>
      </c>
      <c r="G12" s="1651" t="s">
        <v>15</v>
      </c>
      <c r="H12" s="1651" t="s">
        <v>16</v>
      </c>
      <c r="I12" s="1651" t="s">
        <v>17</v>
      </c>
      <c r="J12" s="1651" t="s">
        <v>18</v>
      </c>
      <c r="K12" s="1651" t="s">
        <v>19</v>
      </c>
      <c r="L12" s="1651" t="s">
        <v>20</v>
      </c>
    </row>
    <row r="13" spans="1:12" ht="16.5" customHeight="1" x14ac:dyDescent="0.25">
      <c r="A13" s="1646"/>
      <c r="B13" s="1646"/>
      <c r="C13" s="1650"/>
      <c r="D13" s="888" t="s">
        <v>21</v>
      </c>
      <c r="E13" s="1648"/>
      <c r="F13" s="1651"/>
      <c r="G13" s="1651"/>
      <c r="H13" s="1651"/>
      <c r="I13" s="1651"/>
      <c r="J13" s="1651"/>
      <c r="K13" s="1651"/>
      <c r="L13" s="16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647" t="s">
        <v>1234</v>
      </c>
      <c r="G59" s="1647"/>
      <c r="H59" s="1647"/>
      <c r="I59" s="1647"/>
      <c r="J59" s="1647"/>
      <c r="K59" s="1647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653" t="s">
        <v>1222</v>
      </c>
      <c r="G60" s="1653"/>
      <c r="H60" s="1653"/>
      <c r="I60" s="1653"/>
      <c r="J60" s="1653"/>
      <c r="K60" s="1653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652" t="s">
        <v>1224</v>
      </c>
      <c r="G61" s="1652"/>
      <c r="H61" s="1652"/>
      <c r="I61" s="1652"/>
      <c r="J61" s="1652"/>
      <c r="K61" s="1652"/>
      <c r="L61" s="915"/>
    </row>
    <row r="71" spans="4:12" x14ac:dyDescent="0.25">
      <c r="D71" s="924"/>
      <c r="E71" s="923"/>
      <c r="F71" s="915"/>
      <c r="G71" s="1649"/>
      <c r="H71" s="1649"/>
      <c r="I71" s="1649"/>
      <c r="J71" s="1649"/>
      <c r="K71" s="1649"/>
      <c r="L71" s="1649"/>
    </row>
    <row r="72" spans="4:12" x14ac:dyDescent="0.25">
      <c r="D72" s="925"/>
      <c r="E72" s="1645"/>
      <c r="F72" s="1645"/>
      <c r="G72" s="1645"/>
      <c r="H72" s="1645"/>
      <c r="I72" s="1645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E72:I72"/>
    <mergeCell ref="G12:G13"/>
    <mergeCell ref="H12:H13"/>
    <mergeCell ref="I12:I13"/>
    <mergeCell ref="F12:F13"/>
    <mergeCell ref="F61:K61"/>
    <mergeCell ref="K12:K13"/>
    <mergeCell ref="F60:K60"/>
    <mergeCell ref="B12:B13"/>
    <mergeCell ref="A12:A13"/>
    <mergeCell ref="F59:K59"/>
    <mergeCell ref="E12:E13"/>
    <mergeCell ref="G71:L71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1264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33" t="s">
        <v>1255</v>
      </c>
      <c r="G36" s="1633"/>
      <c r="H36" s="1633"/>
      <c r="I36" s="1633"/>
      <c r="J36" s="1633"/>
      <c r="K36" s="163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78" t="s">
        <v>852</v>
      </c>
      <c r="G37" s="1578"/>
      <c r="H37" s="1578"/>
      <c r="I37" s="1578"/>
      <c r="J37" s="1578"/>
      <c r="K37" s="157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79" t="s">
        <v>1257</v>
      </c>
      <c r="G38" s="1579"/>
      <c r="H38" s="1579"/>
      <c r="I38" s="1579"/>
      <c r="J38" s="1579"/>
      <c r="K38" s="1579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0"/>
      <c r="H39" s="1580"/>
      <c r="I39" s="1580"/>
      <c r="J39" s="1580"/>
      <c r="K39" s="1580"/>
      <c r="L39" s="1580"/>
    </row>
    <row r="40" spans="1:12" ht="15.75" x14ac:dyDescent="0.25">
      <c r="A40" s="267"/>
      <c r="B40" s="267"/>
      <c r="C40" s="268"/>
      <c r="D40" s="269"/>
      <c r="E40" s="1500"/>
      <c r="F40" s="1500"/>
      <c r="G40" s="1500"/>
      <c r="H40" s="1500"/>
      <c r="I40" s="1500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B12:B13"/>
    <mergeCell ref="A12:A13"/>
    <mergeCell ref="F36:K36"/>
    <mergeCell ref="E12:E13"/>
    <mergeCell ref="G39:L39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636" t="s">
        <v>0</v>
      </c>
      <c r="C5" s="1636"/>
      <c r="D5" s="1636"/>
      <c r="E5" s="1636"/>
      <c r="F5" s="1636"/>
      <c r="G5" s="1636"/>
      <c r="H5" s="1636"/>
      <c r="I5" s="1636"/>
      <c r="J5" s="1636"/>
      <c r="K5" s="1636"/>
      <c r="L5" s="1636"/>
      <c r="M5" s="1636"/>
      <c r="N5" s="1636"/>
    </row>
    <row r="6" spans="2:14" ht="15.75" x14ac:dyDescent="0.25">
      <c r="B6" s="1636" t="s">
        <v>3</v>
      </c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  <c r="N6" s="1636"/>
    </row>
    <row r="7" spans="2:14" ht="15.75" x14ac:dyDescent="0.25">
      <c r="B7" s="1636" t="s">
        <v>1334</v>
      </c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2:14" ht="15.75" x14ac:dyDescent="0.25">
      <c r="B8" s="1637" t="s">
        <v>404</v>
      </c>
      <c r="C8" s="1637"/>
      <c r="D8" s="1637"/>
      <c r="E8" s="1637"/>
      <c r="F8" s="1637"/>
      <c r="G8" s="1637"/>
      <c r="H8" s="1637"/>
      <c r="I8" s="1637"/>
      <c r="J8" s="1637"/>
      <c r="K8" s="1637"/>
      <c r="L8" s="1637"/>
      <c r="M8" s="1637"/>
      <c r="N8" s="1637"/>
    </row>
    <row r="9" spans="2:14" ht="15.75" x14ac:dyDescent="0.25">
      <c r="B9" s="1638" t="s">
        <v>7</v>
      </c>
      <c r="C9" s="1638" t="s">
        <v>802</v>
      </c>
      <c r="D9" s="1638" t="s">
        <v>9</v>
      </c>
      <c r="E9" s="1638" t="s">
        <v>11</v>
      </c>
      <c r="F9" s="870" t="s">
        <v>12</v>
      </c>
      <c r="G9" s="1640" t="s">
        <v>13</v>
      </c>
      <c r="H9" s="1639" t="s">
        <v>14</v>
      </c>
      <c r="I9" s="1639" t="s">
        <v>15</v>
      </c>
      <c r="J9" s="1639" t="s">
        <v>16</v>
      </c>
      <c r="K9" s="1639" t="s">
        <v>17</v>
      </c>
      <c r="L9" s="1639" t="s">
        <v>18</v>
      </c>
      <c r="M9" s="1639" t="s">
        <v>19</v>
      </c>
      <c r="N9" s="1639" t="s">
        <v>20</v>
      </c>
    </row>
    <row r="10" spans="2:14" ht="15.75" x14ac:dyDescent="0.25">
      <c r="B10" s="1638"/>
      <c r="C10" s="1638"/>
      <c r="D10" s="1638"/>
      <c r="E10" s="1638"/>
      <c r="F10" s="870" t="s">
        <v>21</v>
      </c>
      <c r="G10" s="1640"/>
      <c r="H10" s="1639"/>
      <c r="I10" s="1639"/>
      <c r="J10" s="1639"/>
      <c r="K10" s="1639"/>
      <c r="L10" s="1639"/>
      <c r="M10" s="1639"/>
      <c r="N10" s="1639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634" t="s">
        <v>852</v>
      </c>
      <c r="K239" s="1634"/>
      <c r="L239" s="1634"/>
      <c r="M239" s="1634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635" t="s">
        <v>1224</v>
      </c>
      <c r="K240" s="1635"/>
      <c r="L240" s="1635"/>
      <c r="M240" s="1635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J239:M239"/>
    <mergeCell ref="J240:M240"/>
    <mergeCell ref="I9:I10"/>
    <mergeCell ref="J9:J10"/>
    <mergeCell ref="K9:K10"/>
    <mergeCell ref="L9:L10"/>
    <mergeCell ref="M9:M10"/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1276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757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757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579" t="s">
        <v>1267</v>
      </c>
      <c r="F133" s="1579"/>
      <c r="G133" s="1579"/>
      <c r="H133" s="1579"/>
      <c r="I133" s="1579"/>
      <c r="J133" s="1579"/>
      <c r="K133" s="1579"/>
      <c r="L133" s="1579"/>
      <c r="M133" s="1579"/>
      <c r="N133" s="1579"/>
      <c r="O133" s="1579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1277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12" t="s">
        <v>7</v>
      </c>
      <c r="C13" s="1611" t="s">
        <v>937</v>
      </c>
      <c r="D13" s="1611" t="s">
        <v>8</v>
      </c>
      <c r="E13" s="1611" t="s">
        <v>10</v>
      </c>
      <c r="F13" s="1611" t="s">
        <v>11</v>
      </c>
      <c r="G13" s="419" t="s">
        <v>12</v>
      </c>
      <c r="H13" s="1611" t="s">
        <v>13</v>
      </c>
      <c r="I13" s="1611" t="s">
        <v>14</v>
      </c>
      <c r="J13" s="1611" t="s">
        <v>15</v>
      </c>
      <c r="K13" s="1611" t="s">
        <v>16</v>
      </c>
      <c r="L13" s="1611" t="s">
        <v>17</v>
      </c>
      <c r="M13" s="1611" t="s">
        <v>18</v>
      </c>
      <c r="N13" s="1611" t="s">
        <v>19</v>
      </c>
      <c r="O13" s="1611" t="s">
        <v>20</v>
      </c>
    </row>
    <row r="14" spans="2:15" x14ac:dyDescent="0.25">
      <c r="B14" s="1613"/>
      <c r="C14" s="1611"/>
      <c r="D14" s="1611"/>
      <c r="E14" s="1611"/>
      <c r="F14" s="1611"/>
      <c r="G14" s="419" t="s">
        <v>21</v>
      </c>
      <c r="H14" s="1611"/>
      <c r="I14" s="1611"/>
      <c r="J14" s="1611"/>
      <c r="K14" s="1611"/>
      <c r="L14" s="1611"/>
      <c r="M14" s="1611"/>
      <c r="N14" s="1611"/>
      <c r="O14" s="1611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641" t="s">
        <v>1269</v>
      </c>
      <c r="C47" s="1641"/>
      <c r="D47" s="1641"/>
      <c r="E47" s="753"/>
      <c r="F47" s="753"/>
      <c r="G47" s="754"/>
      <c r="H47" s="755"/>
      <c r="J47" s="1642" t="s">
        <v>852</v>
      </c>
      <c r="K47" s="1642"/>
      <c r="L47" s="1642"/>
      <c r="M47" s="1642"/>
      <c r="N47" s="1642"/>
      <c r="O47" s="1642"/>
    </row>
    <row r="48" spans="2:15" s="259" customFormat="1" ht="19.5" customHeight="1" x14ac:dyDescent="0.25">
      <c r="B48" s="1579" t="s">
        <v>1270</v>
      </c>
      <c r="C48" s="1579"/>
      <c r="D48" s="1579"/>
      <c r="E48" s="753"/>
      <c r="F48" s="753"/>
      <c r="G48" s="754"/>
      <c r="H48" s="755"/>
      <c r="J48" s="1643" t="s">
        <v>1224</v>
      </c>
      <c r="K48" s="1643"/>
      <c r="L48" s="1643"/>
      <c r="M48" s="1643"/>
      <c r="N48" s="1643"/>
      <c r="O48" s="1643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580"/>
      <c r="K60" s="1580"/>
      <c r="L60" s="1580"/>
      <c r="M60" s="1580"/>
      <c r="N60" s="1580"/>
      <c r="O60" s="1580"/>
    </row>
    <row r="61" spans="2:15" ht="15.75" x14ac:dyDescent="0.25">
      <c r="B61" s="267"/>
      <c r="C61" s="267"/>
      <c r="D61" s="267"/>
      <c r="E61" s="268"/>
      <c r="F61" s="268"/>
      <c r="G61" s="269"/>
      <c r="H61" s="1500"/>
      <c r="I61" s="1500"/>
      <c r="J61" s="1500"/>
      <c r="K61" s="1500"/>
      <c r="L61" s="1500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4" t="s">
        <v>0</v>
      </c>
      <c r="B6" s="1644"/>
      <c r="C6" s="1644"/>
      <c r="D6" s="1644"/>
      <c r="E6" s="1644"/>
      <c r="F6" s="1644"/>
      <c r="G6" s="1644"/>
      <c r="H6" s="1644"/>
      <c r="I6" s="1644"/>
      <c r="J6" s="1644"/>
      <c r="K6" s="1644"/>
      <c r="L6" s="1644"/>
    </row>
    <row r="7" spans="1:12" x14ac:dyDescent="0.25">
      <c r="A7" s="1644" t="s">
        <v>1</v>
      </c>
      <c r="B7" s="1644"/>
      <c r="C7" s="1644"/>
      <c r="D7" s="1644"/>
      <c r="E7" s="1644"/>
      <c r="F7" s="1644"/>
      <c r="G7" s="1644"/>
      <c r="H7" s="1644"/>
      <c r="I7" s="1644"/>
      <c r="J7" s="1644"/>
      <c r="K7" s="1644"/>
      <c r="L7" s="1644"/>
    </row>
    <row r="8" spans="1:12" x14ac:dyDescent="0.25">
      <c r="A8" s="1644" t="s">
        <v>3</v>
      </c>
      <c r="B8" s="1644"/>
      <c r="C8" s="1644"/>
      <c r="D8" s="1644"/>
      <c r="E8" s="1644"/>
      <c r="F8" s="1644"/>
      <c r="G8" s="1644"/>
      <c r="H8" s="1644"/>
      <c r="I8" s="1644"/>
      <c r="J8" s="1644"/>
      <c r="K8" s="1644"/>
      <c r="L8" s="1644"/>
    </row>
    <row r="9" spans="1:12" x14ac:dyDescent="0.25">
      <c r="A9" s="1644" t="s">
        <v>1274</v>
      </c>
      <c r="B9" s="1644"/>
      <c r="C9" s="1644"/>
      <c r="D9" s="1644"/>
      <c r="E9" s="1644"/>
      <c r="F9" s="1644"/>
      <c r="G9" s="1644"/>
      <c r="H9" s="1644"/>
      <c r="I9" s="1644"/>
      <c r="J9" s="1644"/>
      <c r="K9" s="1644"/>
      <c r="L9" s="1644"/>
    </row>
    <row r="10" spans="1:12" x14ac:dyDescent="0.25">
      <c r="A10" s="1645" t="s">
        <v>886</v>
      </c>
      <c r="B10" s="1645"/>
      <c r="C10" s="1645"/>
      <c r="D10" s="1645"/>
      <c r="E10" s="1645"/>
      <c r="F10" s="1645"/>
      <c r="G10" s="1645"/>
      <c r="H10" s="1645"/>
      <c r="I10" s="1645"/>
      <c r="J10" s="1645"/>
      <c r="K10" s="1645"/>
      <c r="L10" s="164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46" t="s">
        <v>7</v>
      </c>
      <c r="B12" s="1646" t="s">
        <v>802</v>
      </c>
      <c r="C12" s="1650" t="s">
        <v>9</v>
      </c>
      <c r="D12" s="888" t="s">
        <v>12</v>
      </c>
      <c r="E12" s="1648" t="s">
        <v>13</v>
      </c>
      <c r="F12" s="1651" t="s">
        <v>14</v>
      </c>
      <c r="G12" s="1651" t="s">
        <v>15</v>
      </c>
      <c r="H12" s="1651" t="s">
        <v>16</v>
      </c>
      <c r="I12" s="1651" t="s">
        <v>17</v>
      </c>
      <c r="J12" s="1651" t="s">
        <v>18</v>
      </c>
      <c r="K12" s="1651" t="s">
        <v>19</v>
      </c>
      <c r="L12" s="1651" t="s">
        <v>20</v>
      </c>
    </row>
    <row r="13" spans="1:12" ht="16.5" customHeight="1" x14ac:dyDescent="0.25">
      <c r="A13" s="1646"/>
      <c r="B13" s="1646"/>
      <c r="C13" s="1650"/>
      <c r="D13" s="888" t="s">
        <v>21</v>
      </c>
      <c r="E13" s="1648"/>
      <c r="F13" s="1651"/>
      <c r="G13" s="1651"/>
      <c r="H13" s="1651"/>
      <c r="I13" s="1651"/>
      <c r="J13" s="1651"/>
      <c r="K13" s="1651"/>
      <c r="L13" s="16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647" t="s">
        <v>1234</v>
      </c>
      <c r="G55" s="1647"/>
      <c r="H55" s="1647"/>
      <c r="I55" s="1647"/>
      <c r="J55" s="1647"/>
      <c r="K55" s="1647"/>
    </row>
    <row r="56" spans="1:11" x14ac:dyDescent="0.25">
      <c r="A56" s="920" t="s">
        <v>1238</v>
      </c>
      <c r="B56" s="920"/>
      <c r="C56" s="921"/>
      <c r="D56" s="915"/>
      <c r="E56" s="915"/>
      <c r="F56" s="1653" t="s">
        <v>1222</v>
      </c>
      <c r="G56" s="1653"/>
      <c r="H56" s="1653"/>
      <c r="I56" s="1653"/>
      <c r="J56" s="1653"/>
      <c r="K56" s="1653"/>
    </row>
    <row r="57" spans="1:11" x14ac:dyDescent="0.25">
      <c r="A57" s="916" t="s">
        <v>1239</v>
      </c>
      <c r="B57" s="916"/>
      <c r="C57" s="915"/>
      <c r="D57" s="915"/>
      <c r="E57" s="923"/>
      <c r="F57" s="1652" t="s">
        <v>1224</v>
      </c>
      <c r="G57" s="1652"/>
      <c r="H57" s="1652"/>
      <c r="I57" s="1652"/>
      <c r="J57" s="1652"/>
      <c r="K57" s="1652"/>
    </row>
    <row r="67" spans="4:12" x14ac:dyDescent="0.25">
      <c r="D67" s="924"/>
      <c r="E67" s="923"/>
      <c r="F67" s="915"/>
      <c r="G67" s="1649"/>
      <c r="H67" s="1649"/>
      <c r="I67" s="1649"/>
      <c r="J67" s="1649"/>
      <c r="K67" s="1649"/>
      <c r="L67" s="1649"/>
    </row>
    <row r="68" spans="4:12" x14ac:dyDescent="0.25">
      <c r="D68" s="925"/>
      <c r="E68" s="1645"/>
      <c r="F68" s="1645"/>
      <c r="G68" s="1645"/>
      <c r="H68" s="1645"/>
      <c r="I68" s="1645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1273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33" t="s">
        <v>1255</v>
      </c>
      <c r="G36" s="1633"/>
      <c r="H36" s="1633"/>
      <c r="I36" s="1633"/>
      <c r="J36" s="1633"/>
      <c r="K36" s="163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78" t="s">
        <v>852</v>
      </c>
      <c r="G37" s="1578"/>
      <c r="H37" s="1578"/>
      <c r="I37" s="1578"/>
      <c r="J37" s="1578"/>
      <c r="K37" s="157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79" t="s">
        <v>1257</v>
      </c>
      <c r="G38" s="1579"/>
      <c r="H38" s="1579"/>
      <c r="I38" s="1579"/>
      <c r="J38" s="1579"/>
      <c r="K38" s="1579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0"/>
      <c r="H39" s="1580"/>
      <c r="I39" s="1580"/>
      <c r="J39" s="1580"/>
      <c r="K39" s="1580"/>
      <c r="L39" s="1580"/>
    </row>
    <row r="40" spans="1:12" ht="15.75" x14ac:dyDescent="0.25">
      <c r="A40" s="267"/>
      <c r="B40" s="267"/>
      <c r="C40" s="268"/>
      <c r="D40" s="269"/>
      <c r="E40" s="1500"/>
      <c r="F40" s="1500"/>
      <c r="G40" s="1500"/>
      <c r="H40" s="1500"/>
      <c r="I40" s="1500"/>
      <c r="J40" s="271"/>
      <c r="K40" s="271"/>
      <c r="L40" s="259"/>
    </row>
    <row r="41" spans="1:12" x14ac:dyDescent="0.25">
      <c r="D41" t="s">
        <v>641</v>
      </c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36" t="s">
        <v>0</v>
      </c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  <c r="N6" s="1636"/>
    </row>
    <row r="7" spans="2:14" ht="15.75" x14ac:dyDescent="0.25">
      <c r="B7" s="1636" t="s">
        <v>3</v>
      </c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2:14" ht="15.75" x14ac:dyDescent="0.25">
      <c r="B8" s="1636" t="s">
        <v>1340</v>
      </c>
      <c r="C8" s="1636"/>
      <c r="D8" s="1636"/>
      <c r="E8" s="1636"/>
      <c r="F8" s="1636"/>
      <c r="G8" s="1636"/>
      <c r="H8" s="1636"/>
      <c r="I8" s="1636"/>
      <c r="J8" s="1636"/>
      <c r="K8" s="1636"/>
      <c r="L8" s="1636"/>
      <c r="M8" s="1636"/>
      <c r="N8" s="1636"/>
    </row>
    <row r="9" spans="2:14" ht="15.75" x14ac:dyDescent="0.25">
      <c r="B9" s="1657" t="s">
        <v>404</v>
      </c>
      <c r="C9" s="1657"/>
      <c r="D9" s="1657"/>
      <c r="E9" s="1657"/>
      <c r="F9" s="1657"/>
      <c r="G9" s="1657"/>
      <c r="H9" s="1657"/>
      <c r="I9" s="1657"/>
      <c r="J9" s="1657"/>
      <c r="K9" s="1657"/>
      <c r="L9" s="1657"/>
      <c r="M9" s="1657"/>
      <c r="N9" s="1657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658" t="s">
        <v>7</v>
      </c>
      <c r="C11" s="1658" t="s">
        <v>802</v>
      </c>
      <c r="D11" s="1658" t="s">
        <v>9</v>
      </c>
      <c r="E11" s="1658" t="s">
        <v>11</v>
      </c>
      <c r="F11" s="1057" t="s">
        <v>12</v>
      </c>
      <c r="G11" s="1655" t="s">
        <v>13</v>
      </c>
      <c r="H11" s="1656" t="s">
        <v>14</v>
      </c>
      <c r="I11" s="1656" t="s">
        <v>15</v>
      </c>
      <c r="J11" s="1656" t="s">
        <v>16</v>
      </c>
      <c r="K11" s="1656" t="s">
        <v>17</v>
      </c>
      <c r="L11" s="1656" t="s">
        <v>18</v>
      </c>
      <c r="M11" s="1656" t="s">
        <v>19</v>
      </c>
      <c r="N11" s="1656" t="s">
        <v>20</v>
      </c>
    </row>
    <row r="12" spans="2:14" ht="15.75" x14ac:dyDescent="0.25">
      <c r="B12" s="1658"/>
      <c r="C12" s="1658"/>
      <c r="D12" s="1658"/>
      <c r="E12" s="1658"/>
      <c r="F12" s="1057" t="s">
        <v>21</v>
      </c>
      <c r="G12" s="1655"/>
      <c r="H12" s="1656"/>
      <c r="I12" s="1656"/>
      <c r="J12" s="1656"/>
      <c r="K12" s="1656"/>
      <c r="L12" s="1656"/>
      <c r="M12" s="1656"/>
      <c r="N12" s="1656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654" t="s">
        <v>1271</v>
      </c>
      <c r="C248" s="1654"/>
      <c r="D248" s="874"/>
      <c r="E248" s="874"/>
      <c r="F248" s="875"/>
      <c r="G248" s="873"/>
      <c r="H248" s="873"/>
      <c r="I248" s="1634" t="s">
        <v>852</v>
      </c>
      <c r="J248" s="1634"/>
      <c r="K248" s="1634"/>
      <c r="L248" s="1634"/>
      <c r="M248" s="1634"/>
      <c r="N248" s="1634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635" t="s">
        <v>1370</v>
      </c>
      <c r="K249" s="1635"/>
      <c r="L249" s="1635"/>
      <c r="M249" s="1635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1341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61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61"/>
      <c r="M12" s="1661"/>
      <c r="N12" s="1661"/>
      <c r="O12" s="166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659" t="s">
        <v>1375</v>
      </c>
      <c r="J141" s="1659"/>
      <c r="K141" s="1659"/>
      <c r="L141" s="1659"/>
      <c r="M141" s="1659"/>
      <c r="N141" s="1659"/>
      <c r="O141" s="1659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643" t="s">
        <v>1224</v>
      </c>
      <c r="J142" s="1643"/>
      <c r="K142" s="1643"/>
      <c r="L142" s="1643"/>
      <c r="M142" s="1643"/>
      <c r="N142" s="1643"/>
      <c r="O142" s="1643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A5:O5"/>
    <mergeCell ref="A6:O6"/>
    <mergeCell ref="A7:O7"/>
    <mergeCell ref="A8:O8"/>
    <mergeCell ref="A9:O9"/>
    <mergeCell ref="A11:A12"/>
    <mergeCell ref="J11:J12"/>
    <mergeCell ref="C11:C12"/>
    <mergeCell ref="F11:F12"/>
    <mergeCell ref="B11:B12"/>
    <mergeCell ref="I11:I12"/>
    <mergeCell ref="D11:D12"/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1342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5" t="s">
        <v>7</v>
      </c>
      <c r="C13" s="1664" t="s">
        <v>937</v>
      </c>
      <c r="D13" s="1664" t="s">
        <v>8</v>
      </c>
      <c r="E13" s="1664" t="s">
        <v>10</v>
      </c>
      <c r="F13" s="1664" t="s">
        <v>11</v>
      </c>
      <c r="G13" s="1047" t="s">
        <v>12</v>
      </c>
      <c r="H13" s="1664" t="s">
        <v>13</v>
      </c>
      <c r="I13" s="1664" t="s">
        <v>14</v>
      </c>
      <c r="J13" s="1664" t="s">
        <v>15</v>
      </c>
      <c r="K13" s="1664" t="s">
        <v>16</v>
      </c>
      <c r="L13" s="1664" t="s">
        <v>17</v>
      </c>
      <c r="M13" s="1664" t="s">
        <v>18</v>
      </c>
      <c r="N13" s="1664" t="s">
        <v>19</v>
      </c>
      <c r="O13" s="1664" t="s">
        <v>20</v>
      </c>
    </row>
    <row r="14" spans="2:15" x14ac:dyDescent="0.25">
      <c r="B14" s="1666"/>
      <c r="C14" s="1664"/>
      <c r="D14" s="1664"/>
      <c r="E14" s="1664"/>
      <c r="F14" s="1664"/>
      <c r="G14" s="1047" t="s">
        <v>21</v>
      </c>
      <c r="H14" s="1664"/>
      <c r="I14" s="1664"/>
      <c r="J14" s="1664"/>
      <c r="K14" s="1664"/>
      <c r="L14" s="1664"/>
      <c r="M14" s="1664"/>
      <c r="N14" s="1664"/>
      <c r="O14" s="16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1" t="s">
        <v>1269</v>
      </c>
      <c r="C50" s="1641"/>
      <c r="D50" s="1641"/>
      <c r="E50" s="753"/>
      <c r="F50" s="753"/>
      <c r="G50" s="754"/>
      <c r="H50" s="755"/>
      <c r="J50" s="1642" t="s">
        <v>852</v>
      </c>
      <c r="K50" s="1642"/>
      <c r="L50" s="1642"/>
      <c r="M50" s="1642"/>
      <c r="N50" s="1642"/>
      <c r="O50" s="1642"/>
    </row>
    <row r="51" spans="2:15" s="259" customFormat="1" ht="19.5" customHeight="1" x14ac:dyDescent="0.25">
      <c r="B51" s="1579" t="s">
        <v>1270</v>
      </c>
      <c r="C51" s="1579"/>
      <c r="D51" s="1579"/>
      <c r="E51" s="753"/>
      <c r="F51" s="753"/>
      <c r="G51" s="754"/>
      <c r="H51" s="755"/>
      <c r="J51" s="1643" t="s">
        <v>1224</v>
      </c>
      <c r="K51" s="1643"/>
      <c r="L51" s="1643"/>
      <c r="M51" s="1643"/>
      <c r="N51" s="1643"/>
      <c r="O51" s="164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0"/>
      <c r="K63" s="1580"/>
      <c r="L63" s="1580"/>
      <c r="M63" s="1580"/>
      <c r="N63" s="1580"/>
      <c r="O63" s="1580"/>
    </row>
    <row r="64" spans="2:15" ht="15.75" x14ac:dyDescent="0.25">
      <c r="B64" s="267"/>
      <c r="C64" s="267"/>
      <c r="D64" s="267"/>
      <c r="E64" s="268"/>
      <c r="F64" s="268"/>
      <c r="G64" s="269"/>
      <c r="H64" s="1500"/>
      <c r="I64" s="1500"/>
      <c r="J64" s="1500"/>
      <c r="K64" s="1500"/>
      <c r="L64" s="150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E13:E14"/>
    <mergeCell ref="B7:O7"/>
    <mergeCell ref="B8:O8"/>
    <mergeCell ref="B9:O9"/>
    <mergeCell ref="B10:O10"/>
    <mergeCell ref="B11:O11"/>
    <mergeCell ref="F13:F14"/>
    <mergeCell ref="B13:B14"/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4" t="s">
        <v>0</v>
      </c>
      <c r="B6" s="1644"/>
      <c r="C6" s="1644"/>
      <c r="D6" s="1644"/>
      <c r="E6" s="1644"/>
      <c r="F6" s="1644"/>
      <c r="G6" s="1644"/>
      <c r="H6" s="1644"/>
      <c r="I6" s="1644"/>
      <c r="J6" s="1644"/>
      <c r="K6" s="1644"/>
      <c r="L6" s="1644"/>
    </row>
    <row r="7" spans="1:12" x14ac:dyDescent="0.25">
      <c r="A7" s="1644" t="s">
        <v>1</v>
      </c>
      <c r="B7" s="1644"/>
      <c r="C7" s="1644"/>
      <c r="D7" s="1644"/>
      <c r="E7" s="1644"/>
      <c r="F7" s="1644"/>
      <c r="G7" s="1644"/>
      <c r="H7" s="1644"/>
      <c r="I7" s="1644"/>
      <c r="J7" s="1644"/>
      <c r="K7" s="1644"/>
      <c r="L7" s="1644"/>
    </row>
    <row r="8" spans="1:12" x14ac:dyDescent="0.25">
      <c r="A8" s="1644" t="s">
        <v>3</v>
      </c>
      <c r="B8" s="1644"/>
      <c r="C8" s="1644"/>
      <c r="D8" s="1644"/>
      <c r="E8" s="1644"/>
      <c r="F8" s="1644"/>
      <c r="G8" s="1644"/>
      <c r="H8" s="1644"/>
      <c r="I8" s="1644"/>
      <c r="J8" s="1644"/>
      <c r="K8" s="1644"/>
      <c r="L8" s="1644"/>
    </row>
    <row r="9" spans="1:12" x14ac:dyDescent="0.25">
      <c r="A9" s="1644" t="s">
        <v>1343</v>
      </c>
      <c r="B9" s="1644"/>
      <c r="C9" s="1644"/>
      <c r="D9" s="1644"/>
      <c r="E9" s="1644"/>
      <c r="F9" s="1644"/>
      <c r="G9" s="1644"/>
      <c r="H9" s="1644"/>
      <c r="I9" s="1644"/>
      <c r="J9" s="1644"/>
      <c r="K9" s="1644"/>
      <c r="L9" s="1644"/>
    </row>
    <row r="10" spans="1:12" x14ac:dyDescent="0.25">
      <c r="A10" s="1645" t="s">
        <v>886</v>
      </c>
      <c r="B10" s="1645"/>
      <c r="C10" s="1645"/>
      <c r="D10" s="1645"/>
      <c r="E10" s="1645"/>
      <c r="F10" s="1645"/>
      <c r="G10" s="1645"/>
      <c r="H10" s="1645"/>
      <c r="I10" s="1645"/>
      <c r="J10" s="1645"/>
      <c r="K10" s="1645"/>
      <c r="L10" s="164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68" t="s">
        <v>7</v>
      </c>
      <c r="B12" s="1668" t="s">
        <v>802</v>
      </c>
      <c r="C12" s="1669" t="s">
        <v>9</v>
      </c>
      <c r="D12" s="1046" t="s">
        <v>12</v>
      </c>
      <c r="E12" s="1670" t="s">
        <v>13</v>
      </c>
      <c r="F12" s="1667" t="s">
        <v>14</v>
      </c>
      <c r="G12" s="1667" t="s">
        <v>15</v>
      </c>
      <c r="H12" s="1667" t="s">
        <v>16</v>
      </c>
      <c r="I12" s="1667" t="s">
        <v>17</v>
      </c>
      <c r="J12" s="1667" t="s">
        <v>18</v>
      </c>
      <c r="K12" s="1667" t="s">
        <v>19</v>
      </c>
      <c r="L12" s="1667" t="s">
        <v>20</v>
      </c>
    </row>
    <row r="13" spans="1:12" ht="16.5" customHeight="1" x14ac:dyDescent="0.25">
      <c r="A13" s="1668"/>
      <c r="B13" s="1668"/>
      <c r="C13" s="1669"/>
      <c r="D13" s="1046" t="s">
        <v>21</v>
      </c>
      <c r="E13" s="1670"/>
      <c r="F13" s="1667"/>
      <c r="G13" s="1667"/>
      <c r="H13" s="1667"/>
      <c r="I13" s="1667"/>
      <c r="J13" s="1667"/>
      <c r="K13" s="1667"/>
      <c r="L13" s="166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647" t="s">
        <v>1372</v>
      </c>
      <c r="G58" s="1647"/>
      <c r="H58" s="1647"/>
      <c r="I58" s="1647"/>
      <c r="J58" s="1647"/>
      <c r="K58" s="1647"/>
    </row>
    <row r="59" spans="1:11" x14ac:dyDescent="0.25">
      <c r="A59" s="920" t="s">
        <v>1238</v>
      </c>
      <c r="B59" s="920"/>
      <c r="C59" s="921"/>
      <c r="D59" s="915"/>
      <c r="E59" s="915"/>
      <c r="F59" s="1653" t="s">
        <v>1222</v>
      </c>
      <c r="G59" s="1653"/>
      <c r="H59" s="1653"/>
      <c r="I59" s="1653"/>
      <c r="J59" s="1653"/>
      <c r="K59" s="1653"/>
    </row>
    <row r="60" spans="1:11" x14ac:dyDescent="0.25">
      <c r="A60" s="916" t="s">
        <v>1239</v>
      </c>
      <c r="B60" s="916"/>
      <c r="C60" s="915"/>
      <c r="D60" s="915"/>
      <c r="E60" s="923"/>
      <c r="F60" s="1652" t="s">
        <v>1224</v>
      </c>
      <c r="G60" s="1652"/>
      <c r="H60" s="1652"/>
      <c r="I60" s="1652"/>
      <c r="J60" s="1652"/>
      <c r="K60" s="1652"/>
    </row>
    <row r="70" spans="4:12" x14ac:dyDescent="0.25">
      <c r="D70" s="924"/>
      <c r="E70" s="923"/>
      <c r="F70" s="915"/>
      <c r="G70" s="1649"/>
      <c r="H70" s="1649"/>
      <c r="I70" s="1649"/>
      <c r="J70" s="1649"/>
      <c r="K70" s="1649"/>
      <c r="L70" s="1649"/>
    </row>
    <row r="71" spans="4:12" x14ac:dyDescent="0.25">
      <c r="D71" s="925"/>
      <c r="E71" s="1645"/>
      <c r="F71" s="1645"/>
      <c r="G71" s="1645"/>
      <c r="H71" s="1645"/>
      <c r="I71" s="1645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E71:I71"/>
    <mergeCell ref="G12:G13"/>
    <mergeCell ref="H12:H13"/>
    <mergeCell ref="I12:I13"/>
    <mergeCell ref="J12:J13"/>
    <mergeCell ref="F12:F13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1344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3" t="s">
        <v>7</v>
      </c>
      <c r="B12" s="1660" t="s">
        <v>802</v>
      </c>
      <c r="C12" s="1660" t="s">
        <v>9</v>
      </c>
      <c r="D12" s="1067" t="s">
        <v>12</v>
      </c>
      <c r="E12" s="1672" t="s">
        <v>13</v>
      </c>
      <c r="F12" s="1671" t="s">
        <v>14</v>
      </c>
      <c r="G12" s="1671" t="s">
        <v>15</v>
      </c>
      <c r="H12" s="1671" t="s">
        <v>16</v>
      </c>
      <c r="I12" s="1671" t="s">
        <v>17</v>
      </c>
      <c r="J12" s="1671" t="s">
        <v>18</v>
      </c>
      <c r="K12" s="1671" t="s">
        <v>19</v>
      </c>
      <c r="L12" s="1671" t="s">
        <v>20</v>
      </c>
    </row>
    <row r="13" spans="1:12" ht="15" customHeight="1" x14ac:dyDescent="0.25">
      <c r="A13" s="1663"/>
      <c r="B13" s="1660"/>
      <c r="C13" s="1660"/>
      <c r="D13" s="1067" t="s">
        <v>21</v>
      </c>
      <c r="E13" s="1672"/>
      <c r="F13" s="1671"/>
      <c r="G13" s="1671"/>
      <c r="H13" s="1671"/>
      <c r="I13" s="1671"/>
      <c r="J13" s="1671"/>
      <c r="K13" s="1671"/>
      <c r="L13" s="1671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33" t="s">
        <v>1255</v>
      </c>
      <c r="G36" s="1633"/>
      <c r="H36" s="1633"/>
      <c r="I36" s="1633"/>
      <c r="J36" s="1633"/>
      <c r="K36" s="163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78" t="s">
        <v>852</v>
      </c>
      <c r="G37" s="1578"/>
      <c r="H37" s="1578"/>
      <c r="I37" s="1578"/>
      <c r="J37" s="1578"/>
      <c r="K37" s="157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79" t="s">
        <v>1257</v>
      </c>
      <c r="G38" s="1579"/>
      <c r="H38" s="1579"/>
      <c r="I38" s="1579"/>
      <c r="J38" s="1579"/>
      <c r="K38" s="1579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0"/>
      <c r="H39" s="1580"/>
      <c r="I39" s="1580"/>
      <c r="J39" s="1580"/>
      <c r="K39" s="1580"/>
      <c r="L39" s="1580"/>
    </row>
    <row r="40" spans="1:12" ht="15.75" x14ac:dyDescent="0.25">
      <c r="A40" s="267"/>
      <c r="B40" s="267"/>
      <c r="C40" s="268"/>
      <c r="D40" s="269"/>
      <c r="E40" s="1500"/>
      <c r="F40" s="1500"/>
      <c r="G40" s="1500"/>
      <c r="H40" s="1500"/>
      <c r="I40" s="1500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E40:I40"/>
    <mergeCell ref="G12:G13"/>
    <mergeCell ref="H12:H13"/>
    <mergeCell ref="I12:I13"/>
    <mergeCell ref="J12:J13"/>
    <mergeCell ref="F12:F13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36" t="s">
        <v>0</v>
      </c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  <c r="N6" s="1636"/>
    </row>
    <row r="7" spans="2:14" ht="15.75" x14ac:dyDescent="0.25">
      <c r="B7" s="1636" t="s">
        <v>3</v>
      </c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2:14" ht="15.75" x14ac:dyDescent="0.25">
      <c r="B8" s="1636" t="s">
        <v>1378</v>
      </c>
      <c r="C8" s="1636"/>
      <c r="D8" s="1636"/>
      <c r="E8" s="1636"/>
      <c r="F8" s="1636"/>
      <c r="G8" s="1636"/>
      <c r="H8" s="1636"/>
      <c r="I8" s="1636"/>
      <c r="J8" s="1636"/>
      <c r="K8" s="1636"/>
      <c r="L8" s="1636"/>
      <c r="M8" s="1636"/>
      <c r="N8" s="1636"/>
    </row>
    <row r="9" spans="2:14" ht="15.75" x14ac:dyDescent="0.25">
      <c r="B9" s="1657" t="s">
        <v>404</v>
      </c>
      <c r="C9" s="1657"/>
      <c r="D9" s="1657"/>
      <c r="E9" s="1657"/>
      <c r="F9" s="1657"/>
      <c r="G9" s="1657"/>
      <c r="H9" s="1657"/>
      <c r="I9" s="1657"/>
      <c r="J9" s="1657"/>
      <c r="K9" s="1657"/>
      <c r="L9" s="1657"/>
      <c r="M9" s="1657"/>
      <c r="N9" s="1657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658" t="s">
        <v>7</v>
      </c>
      <c r="C11" s="1658" t="s">
        <v>802</v>
      </c>
      <c r="D11" s="1658" t="s">
        <v>9</v>
      </c>
      <c r="E11" s="1658" t="s">
        <v>11</v>
      </c>
      <c r="F11" s="1057" t="s">
        <v>12</v>
      </c>
      <c r="G11" s="1655" t="s">
        <v>13</v>
      </c>
      <c r="H11" s="1656" t="s">
        <v>14</v>
      </c>
      <c r="I11" s="1656" t="s">
        <v>15</v>
      </c>
      <c r="J11" s="1656" t="s">
        <v>16</v>
      </c>
      <c r="K11" s="1656" t="s">
        <v>17</v>
      </c>
      <c r="L11" s="1656" t="s">
        <v>18</v>
      </c>
      <c r="M11" s="1656" t="s">
        <v>19</v>
      </c>
      <c r="N11" s="1656" t="s">
        <v>20</v>
      </c>
    </row>
    <row r="12" spans="2:14" ht="15.75" x14ac:dyDescent="0.25">
      <c r="B12" s="1658"/>
      <c r="C12" s="1658"/>
      <c r="D12" s="1658"/>
      <c r="E12" s="1658"/>
      <c r="F12" s="1057" t="s">
        <v>21</v>
      </c>
      <c r="G12" s="1655"/>
      <c r="H12" s="1656"/>
      <c r="I12" s="1656"/>
      <c r="J12" s="1656"/>
      <c r="K12" s="1656"/>
      <c r="L12" s="1656"/>
      <c r="M12" s="1656"/>
      <c r="N12" s="1656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654" t="s">
        <v>1271</v>
      </c>
      <c r="C251" s="1654"/>
      <c r="D251" s="874"/>
      <c r="E251" s="874"/>
      <c r="F251" s="875"/>
      <c r="G251" s="873"/>
      <c r="H251" s="873"/>
      <c r="I251" s="1634" t="s">
        <v>852</v>
      </c>
      <c r="J251" s="1634"/>
      <c r="K251" s="1634"/>
      <c r="L251" s="1634"/>
      <c r="M251" s="1634"/>
      <c r="N251" s="1634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635" t="s">
        <v>1370</v>
      </c>
      <c r="K252" s="1635"/>
      <c r="L252" s="1635"/>
      <c r="M252" s="1635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1379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61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61"/>
      <c r="M12" s="1661"/>
      <c r="N12" s="1661"/>
      <c r="O12" s="166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659" t="s">
        <v>1375</v>
      </c>
      <c r="J149" s="1659"/>
      <c r="K149" s="1659"/>
      <c r="L149" s="1659"/>
      <c r="M149" s="1659"/>
      <c r="N149" s="1659"/>
      <c r="O149" s="1659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43" t="s">
        <v>1224</v>
      </c>
      <c r="J150" s="1643"/>
      <c r="K150" s="1643"/>
      <c r="L150" s="1643"/>
      <c r="M150" s="1643"/>
      <c r="N150" s="1643"/>
      <c r="O150" s="1643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5:O5"/>
    <mergeCell ref="A6:O6"/>
    <mergeCell ref="A7:O7"/>
    <mergeCell ref="A8:O8"/>
    <mergeCell ref="A9:O9"/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1380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5" t="s">
        <v>7</v>
      </c>
      <c r="C13" s="1664" t="s">
        <v>937</v>
      </c>
      <c r="D13" s="1664" t="s">
        <v>8</v>
      </c>
      <c r="E13" s="1664" t="s">
        <v>10</v>
      </c>
      <c r="F13" s="1664" t="s">
        <v>11</v>
      </c>
      <c r="G13" s="1047" t="s">
        <v>12</v>
      </c>
      <c r="H13" s="1664" t="s">
        <v>13</v>
      </c>
      <c r="I13" s="1664" t="s">
        <v>14</v>
      </c>
      <c r="J13" s="1664" t="s">
        <v>15</v>
      </c>
      <c r="K13" s="1664" t="s">
        <v>16</v>
      </c>
      <c r="L13" s="1664" t="s">
        <v>17</v>
      </c>
      <c r="M13" s="1664" t="s">
        <v>18</v>
      </c>
      <c r="N13" s="1664" t="s">
        <v>19</v>
      </c>
      <c r="O13" s="1664" t="s">
        <v>20</v>
      </c>
    </row>
    <row r="14" spans="2:15" x14ac:dyDescent="0.25">
      <c r="B14" s="1666"/>
      <c r="C14" s="1664"/>
      <c r="D14" s="1664"/>
      <c r="E14" s="1664"/>
      <c r="F14" s="1664"/>
      <c r="G14" s="1047" t="s">
        <v>21</v>
      </c>
      <c r="H14" s="1664"/>
      <c r="I14" s="1664"/>
      <c r="J14" s="1664"/>
      <c r="K14" s="1664"/>
      <c r="L14" s="1664"/>
      <c r="M14" s="1664"/>
      <c r="N14" s="1664"/>
      <c r="O14" s="16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1" t="s">
        <v>1269</v>
      </c>
      <c r="C50" s="1641"/>
      <c r="D50" s="1641"/>
      <c r="E50" s="753"/>
      <c r="F50" s="753"/>
      <c r="G50" s="754"/>
      <c r="H50" s="755"/>
      <c r="J50" s="1642" t="s">
        <v>852</v>
      </c>
      <c r="K50" s="1642"/>
      <c r="L50" s="1642"/>
      <c r="M50" s="1642"/>
      <c r="N50" s="1642"/>
      <c r="O50" s="1642"/>
    </row>
    <row r="51" spans="2:15" s="259" customFormat="1" ht="19.5" customHeight="1" x14ac:dyDescent="0.25">
      <c r="B51" s="1579" t="s">
        <v>1270</v>
      </c>
      <c r="C51" s="1579"/>
      <c r="D51" s="1579"/>
      <c r="E51" s="753"/>
      <c r="F51" s="753"/>
      <c r="G51" s="754"/>
      <c r="H51" s="755"/>
      <c r="J51" s="1643" t="s">
        <v>1224</v>
      </c>
      <c r="K51" s="1643"/>
      <c r="L51" s="1643"/>
      <c r="M51" s="1643"/>
      <c r="N51" s="1643"/>
      <c r="O51" s="164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0"/>
      <c r="K63" s="1580"/>
      <c r="L63" s="1580"/>
      <c r="M63" s="1580"/>
      <c r="N63" s="1580"/>
      <c r="O63" s="1580"/>
    </row>
    <row r="64" spans="2:15" ht="15.75" x14ac:dyDescent="0.25">
      <c r="B64" s="267"/>
      <c r="C64" s="267"/>
      <c r="D64" s="267"/>
      <c r="E64" s="268"/>
      <c r="F64" s="268"/>
      <c r="G64" s="269"/>
      <c r="H64" s="1500"/>
      <c r="I64" s="1500"/>
      <c r="J64" s="1500"/>
      <c r="K64" s="1500"/>
      <c r="L64" s="150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13:J14"/>
    <mergeCell ref="K13:K14"/>
    <mergeCell ref="L13:L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4" t="s">
        <v>0</v>
      </c>
      <c r="B6" s="1644"/>
      <c r="C6" s="1644"/>
      <c r="D6" s="1644"/>
      <c r="E6" s="1644"/>
      <c r="F6" s="1644"/>
      <c r="G6" s="1644"/>
      <c r="H6" s="1644"/>
      <c r="I6" s="1644"/>
      <c r="J6" s="1644"/>
      <c r="K6" s="1644"/>
      <c r="L6" s="1644"/>
    </row>
    <row r="7" spans="1:12" x14ac:dyDescent="0.25">
      <c r="A7" s="1644" t="s">
        <v>1</v>
      </c>
      <c r="B7" s="1644"/>
      <c r="C7" s="1644"/>
      <c r="D7" s="1644"/>
      <c r="E7" s="1644"/>
      <c r="F7" s="1644"/>
      <c r="G7" s="1644"/>
      <c r="H7" s="1644"/>
      <c r="I7" s="1644"/>
      <c r="J7" s="1644"/>
      <c r="K7" s="1644"/>
      <c r="L7" s="1644"/>
    </row>
    <row r="8" spans="1:12" x14ac:dyDescent="0.25">
      <c r="A8" s="1644" t="s">
        <v>3</v>
      </c>
      <c r="B8" s="1644"/>
      <c r="C8" s="1644"/>
      <c r="D8" s="1644"/>
      <c r="E8" s="1644"/>
      <c r="F8" s="1644"/>
      <c r="G8" s="1644"/>
      <c r="H8" s="1644"/>
      <c r="I8" s="1644"/>
      <c r="J8" s="1644"/>
      <c r="K8" s="1644"/>
      <c r="L8" s="1644"/>
    </row>
    <row r="9" spans="1:12" x14ac:dyDescent="0.25">
      <c r="A9" s="1644" t="s">
        <v>1381</v>
      </c>
      <c r="B9" s="1644"/>
      <c r="C9" s="1644"/>
      <c r="D9" s="1644"/>
      <c r="E9" s="1644"/>
      <c r="F9" s="1644"/>
      <c r="G9" s="1644"/>
      <c r="H9" s="1644"/>
      <c r="I9" s="1644"/>
      <c r="J9" s="1644"/>
      <c r="K9" s="1644"/>
      <c r="L9" s="1644"/>
    </row>
    <row r="10" spans="1:12" x14ac:dyDescent="0.25">
      <c r="A10" s="1645" t="s">
        <v>886</v>
      </c>
      <c r="B10" s="1645"/>
      <c r="C10" s="1645"/>
      <c r="D10" s="1645"/>
      <c r="E10" s="1645"/>
      <c r="F10" s="1645"/>
      <c r="G10" s="1645"/>
      <c r="H10" s="1645"/>
      <c r="I10" s="1645"/>
      <c r="J10" s="1645"/>
      <c r="K10" s="1645"/>
      <c r="L10" s="164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68" t="s">
        <v>7</v>
      </c>
      <c r="B12" s="1668" t="s">
        <v>802</v>
      </c>
      <c r="C12" s="1669" t="s">
        <v>9</v>
      </c>
      <c r="D12" s="1046" t="s">
        <v>12</v>
      </c>
      <c r="E12" s="1670" t="s">
        <v>13</v>
      </c>
      <c r="F12" s="1667" t="s">
        <v>14</v>
      </c>
      <c r="G12" s="1667" t="s">
        <v>15</v>
      </c>
      <c r="H12" s="1667" t="s">
        <v>16</v>
      </c>
      <c r="I12" s="1667" t="s">
        <v>17</v>
      </c>
      <c r="J12" s="1667" t="s">
        <v>18</v>
      </c>
      <c r="K12" s="1667" t="s">
        <v>19</v>
      </c>
      <c r="L12" s="1667" t="s">
        <v>20</v>
      </c>
    </row>
    <row r="13" spans="1:12" ht="16.5" customHeight="1" x14ac:dyDescent="0.25">
      <c r="A13" s="1668"/>
      <c r="B13" s="1668"/>
      <c r="C13" s="1669"/>
      <c r="D13" s="1046" t="s">
        <v>21</v>
      </c>
      <c r="E13" s="1670"/>
      <c r="F13" s="1667"/>
      <c r="G13" s="1667"/>
      <c r="H13" s="1667"/>
      <c r="I13" s="1667"/>
      <c r="J13" s="1667"/>
      <c r="K13" s="1667"/>
      <c r="L13" s="166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647" t="s">
        <v>1372</v>
      </c>
      <c r="G58" s="1647"/>
      <c r="H58" s="1647"/>
      <c r="I58" s="1647"/>
      <c r="J58" s="1647"/>
      <c r="K58" s="1647"/>
    </row>
    <row r="59" spans="1:11" x14ac:dyDescent="0.25">
      <c r="A59" s="920" t="s">
        <v>1238</v>
      </c>
      <c r="B59" s="920"/>
      <c r="C59" s="921"/>
      <c r="D59" s="915"/>
      <c r="E59" s="915"/>
      <c r="F59" s="1653" t="s">
        <v>1222</v>
      </c>
      <c r="G59" s="1653"/>
      <c r="H59" s="1653"/>
      <c r="I59" s="1653"/>
      <c r="J59" s="1653"/>
      <c r="K59" s="1653"/>
    </row>
    <row r="60" spans="1:11" x14ac:dyDescent="0.25">
      <c r="A60" s="916" t="s">
        <v>1239</v>
      </c>
      <c r="B60" s="916"/>
      <c r="C60" s="915"/>
      <c r="D60" s="915"/>
      <c r="E60" s="923"/>
      <c r="F60" s="1652" t="s">
        <v>1224</v>
      </c>
      <c r="G60" s="1652"/>
      <c r="H60" s="1652"/>
      <c r="I60" s="1652"/>
      <c r="J60" s="1652"/>
      <c r="K60" s="1652"/>
    </row>
    <row r="70" spans="4:12" x14ac:dyDescent="0.25">
      <c r="D70" s="924"/>
      <c r="E70" s="923"/>
      <c r="F70" s="915"/>
      <c r="G70" s="1649"/>
      <c r="H70" s="1649"/>
      <c r="I70" s="1649"/>
      <c r="J70" s="1649"/>
      <c r="K70" s="1649"/>
      <c r="L70" s="1649"/>
    </row>
    <row r="71" spans="4:12" x14ac:dyDescent="0.25">
      <c r="D71" s="925"/>
      <c r="E71" s="1645"/>
      <c r="F71" s="1645"/>
      <c r="G71" s="1645"/>
      <c r="H71" s="1645"/>
      <c r="I71" s="1645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1382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3" t="s">
        <v>7</v>
      </c>
      <c r="B12" s="1660" t="s">
        <v>802</v>
      </c>
      <c r="C12" s="1660" t="s">
        <v>9</v>
      </c>
      <c r="D12" s="1067" t="s">
        <v>12</v>
      </c>
      <c r="E12" s="1672" t="s">
        <v>13</v>
      </c>
      <c r="F12" s="1671" t="s">
        <v>14</v>
      </c>
      <c r="G12" s="1671" t="s">
        <v>15</v>
      </c>
      <c r="H12" s="1671" t="s">
        <v>16</v>
      </c>
      <c r="I12" s="1671" t="s">
        <v>17</v>
      </c>
      <c r="J12" s="1671" t="s">
        <v>18</v>
      </c>
      <c r="K12" s="1671" t="s">
        <v>19</v>
      </c>
      <c r="L12" s="1671" t="s">
        <v>20</v>
      </c>
    </row>
    <row r="13" spans="1:12" ht="15" customHeight="1" x14ac:dyDescent="0.25">
      <c r="A13" s="1663"/>
      <c r="B13" s="1660"/>
      <c r="C13" s="1660"/>
      <c r="D13" s="1067" t="s">
        <v>21</v>
      </c>
      <c r="E13" s="1672"/>
      <c r="F13" s="1671"/>
      <c r="G13" s="1671"/>
      <c r="H13" s="1671"/>
      <c r="I13" s="1671"/>
      <c r="J13" s="1671"/>
      <c r="K13" s="1671"/>
      <c r="L13" s="1671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633" t="s">
        <v>1255</v>
      </c>
      <c r="G34" s="1633"/>
      <c r="H34" s="1633"/>
      <c r="I34" s="1633"/>
      <c r="J34" s="1633"/>
      <c r="K34" s="1633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578" t="s">
        <v>852</v>
      </c>
      <c r="G35" s="1578"/>
      <c r="H35" s="1578"/>
      <c r="I35" s="1578"/>
      <c r="J35" s="1578"/>
      <c r="K35" s="1578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579" t="s">
        <v>1257</v>
      </c>
      <c r="G36" s="1579"/>
      <c r="H36" s="1579"/>
      <c r="I36" s="1579"/>
      <c r="J36" s="1579"/>
      <c r="K36" s="1579"/>
      <c r="L36" s="537"/>
    </row>
    <row r="37" spans="1:12" x14ac:dyDescent="0.25">
      <c r="A37" s="546"/>
      <c r="B37" s="546"/>
      <c r="C37" s="547"/>
      <c r="D37" s="541"/>
      <c r="E37" s="540"/>
      <c r="F37" s="537"/>
      <c r="G37" s="1580"/>
      <c r="H37" s="1580"/>
      <c r="I37" s="1580"/>
      <c r="J37" s="1580"/>
      <c r="K37" s="1580"/>
      <c r="L37" s="1580"/>
    </row>
    <row r="38" spans="1:12" ht="15.75" x14ac:dyDescent="0.25">
      <c r="A38" s="267"/>
      <c r="B38" s="267"/>
      <c r="C38" s="268"/>
      <c r="D38" s="269"/>
      <c r="E38" s="1500"/>
      <c r="F38" s="1500"/>
      <c r="G38" s="1500"/>
      <c r="H38" s="1500"/>
      <c r="I38" s="1500"/>
      <c r="J38" s="271"/>
      <c r="K38" s="271"/>
      <c r="L38" s="259"/>
    </row>
    <row r="39" spans="1:12" x14ac:dyDescent="0.25">
      <c r="D39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1385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3" t="s">
        <v>7</v>
      </c>
      <c r="B12" s="1660" t="s">
        <v>802</v>
      </c>
      <c r="C12" s="1660" t="s">
        <v>9</v>
      </c>
      <c r="D12" s="1067" t="s">
        <v>12</v>
      </c>
      <c r="E12" s="1672" t="s">
        <v>13</v>
      </c>
      <c r="F12" s="1671" t="s">
        <v>14</v>
      </c>
      <c r="G12" s="1671" t="s">
        <v>15</v>
      </c>
      <c r="H12" s="1671" t="s">
        <v>16</v>
      </c>
      <c r="I12" s="1671" t="s">
        <v>17</v>
      </c>
      <c r="J12" s="1671" t="s">
        <v>18</v>
      </c>
      <c r="K12" s="1671" t="s">
        <v>19</v>
      </c>
      <c r="L12" s="1671" t="s">
        <v>20</v>
      </c>
    </row>
    <row r="13" spans="1:12" ht="15" customHeight="1" x14ac:dyDescent="0.25">
      <c r="A13" s="1663"/>
      <c r="B13" s="1660"/>
      <c r="C13" s="1660"/>
      <c r="D13" s="1067" t="s">
        <v>21</v>
      </c>
      <c r="E13" s="1672"/>
      <c r="F13" s="1671"/>
      <c r="G13" s="1671"/>
      <c r="H13" s="1671"/>
      <c r="I13" s="1671"/>
      <c r="J13" s="1671"/>
      <c r="K13" s="1671"/>
      <c r="L13" s="1671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633" t="s">
        <v>1255</v>
      </c>
      <c r="G30" s="1633"/>
      <c r="H30" s="1633"/>
      <c r="I30" s="1633"/>
      <c r="J30" s="1633"/>
      <c r="K30" s="1633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578" t="s">
        <v>852</v>
      </c>
      <c r="G31" s="1578"/>
      <c r="H31" s="1578"/>
      <c r="I31" s="1578"/>
      <c r="J31" s="1578"/>
      <c r="K31" s="1578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579" t="s">
        <v>1257</v>
      </c>
      <c r="G32" s="1579"/>
      <c r="H32" s="1579"/>
      <c r="I32" s="1579"/>
      <c r="J32" s="1579"/>
      <c r="K32" s="1579"/>
      <c r="L32" s="537"/>
    </row>
    <row r="33" spans="1:12" x14ac:dyDescent="0.25">
      <c r="A33" s="546"/>
      <c r="B33" s="546"/>
      <c r="C33" s="547"/>
      <c r="D33" s="541"/>
      <c r="E33" s="540"/>
      <c r="F33" s="537"/>
      <c r="G33" s="1580"/>
      <c r="H33" s="1580"/>
      <c r="I33" s="1580"/>
      <c r="J33" s="1580"/>
      <c r="K33" s="1580"/>
      <c r="L33" s="1580"/>
    </row>
    <row r="34" spans="1:12" ht="15.75" x14ac:dyDescent="0.25">
      <c r="A34" s="267"/>
      <c r="B34" s="267"/>
      <c r="C34" s="268"/>
      <c r="D34" s="269"/>
      <c r="E34" s="1500"/>
      <c r="F34" s="1500"/>
      <c r="G34" s="1500"/>
      <c r="H34" s="1500"/>
      <c r="I34" s="1500"/>
      <c r="J34" s="271"/>
      <c r="K34" s="271"/>
      <c r="L34" s="259"/>
    </row>
    <row r="35" spans="1:12" x14ac:dyDescent="0.25">
      <c r="D35" t="s">
        <v>641</v>
      </c>
    </row>
  </sheetData>
  <mergeCells count="21"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  <mergeCell ref="A12:A13"/>
    <mergeCell ref="B12:B13"/>
    <mergeCell ref="C12:C13"/>
    <mergeCell ref="A6:L6"/>
    <mergeCell ref="A7:L7"/>
    <mergeCell ref="A8:L8"/>
    <mergeCell ref="A9:L9"/>
    <mergeCell ref="A10:L10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36" t="s">
        <v>0</v>
      </c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  <c r="N6" s="1636"/>
    </row>
    <row r="7" spans="2:14" ht="15.75" x14ac:dyDescent="0.25">
      <c r="B7" s="1636" t="s">
        <v>3</v>
      </c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2:14" ht="15.75" x14ac:dyDescent="0.25">
      <c r="B8" s="1636" t="s">
        <v>1402</v>
      </c>
      <c r="C8" s="1636"/>
      <c r="D8" s="1636"/>
      <c r="E8" s="1636"/>
      <c r="F8" s="1636"/>
      <c r="G8" s="1636"/>
      <c r="H8" s="1636"/>
      <c r="I8" s="1636"/>
      <c r="J8" s="1636"/>
      <c r="K8" s="1636"/>
      <c r="L8" s="1636"/>
      <c r="M8" s="1636"/>
      <c r="N8" s="1636"/>
    </row>
    <row r="9" spans="2:14" ht="15.75" x14ac:dyDescent="0.25">
      <c r="B9" s="1657" t="s">
        <v>404</v>
      </c>
      <c r="C9" s="1657"/>
      <c r="D9" s="1657"/>
      <c r="E9" s="1657"/>
      <c r="F9" s="1657"/>
      <c r="G9" s="1657"/>
      <c r="H9" s="1657"/>
      <c r="I9" s="1657"/>
      <c r="J9" s="1657"/>
      <c r="K9" s="1657"/>
      <c r="L9" s="1657"/>
      <c r="M9" s="1657"/>
      <c r="N9" s="1657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658" t="s">
        <v>7</v>
      </c>
      <c r="C11" s="1658" t="s">
        <v>802</v>
      </c>
      <c r="D11" s="1658" t="s">
        <v>9</v>
      </c>
      <c r="E11" s="1658" t="s">
        <v>11</v>
      </c>
      <c r="F11" s="1057" t="s">
        <v>12</v>
      </c>
      <c r="G11" s="1655" t="s">
        <v>13</v>
      </c>
      <c r="H11" s="1656" t="s">
        <v>14</v>
      </c>
      <c r="I11" s="1656" t="s">
        <v>15</v>
      </c>
      <c r="J11" s="1656" t="s">
        <v>16</v>
      </c>
      <c r="K11" s="1656" t="s">
        <v>17</v>
      </c>
      <c r="L11" s="1656" t="s">
        <v>18</v>
      </c>
      <c r="M11" s="1656" t="s">
        <v>19</v>
      </c>
      <c r="N11" s="1656" t="s">
        <v>20</v>
      </c>
    </row>
    <row r="12" spans="2:14" ht="15.75" x14ac:dyDescent="0.25">
      <c r="B12" s="1658"/>
      <c r="C12" s="1658"/>
      <c r="D12" s="1658"/>
      <c r="E12" s="1658"/>
      <c r="F12" s="1057" t="s">
        <v>21</v>
      </c>
      <c r="G12" s="1655"/>
      <c r="H12" s="1656"/>
      <c r="I12" s="1656"/>
      <c r="J12" s="1656"/>
      <c r="K12" s="1656"/>
      <c r="L12" s="1656"/>
      <c r="M12" s="1656"/>
      <c r="N12" s="1656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654" t="s">
        <v>1271</v>
      </c>
      <c r="C248" s="1654"/>
      <c r="D248" s="874"/>
      <c r="E248" s="874"/>
      <c r="F248" s="875"/>
      <c r="G248" s="873"/>
      <c r="H248" s="873"/>
      <c r="I248" s="1634" t="s">
        <v>852</v>
      </c>
      <c r="J248" s="1634"/>
      <c r="K248" s="1634"/>
      <c r="L248" s="1634"/>
      <c r="M248" s="1634"/>
      <c r="N248" s="1634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635" t="s">
        <v>1370</v>
      </c>
      <c r="K249" s="1635"/>
      <c r="L249" s="1635"/>
      <c r="M249" s="1635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1404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61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61"/>
      <c r="M12" s="1661"/>
      <c r="N12" s="1661"/>
      <c r="O12" s="1661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659" t="s">
        <v>1375</v>
      </c>
      <c r="J151" s="1659"/>
      <c r="K151" s="1659"/>
      <c r="L151" s="1659"/>
      <c r="M151" s="1659"/>
      <c r="N151" s="1659"/>
      <c r="O151" s="1659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643" t="s">
        <v>1224</v>
      </c>
      <c r="J152" s="1643"/>
      <c r="K152" s="1643"/>
      <c r="L152" s="1643"/>
      <c r="M152" s="1643"/>
      <c r="N152" s="1643"/>
      <c r="O152" s="1643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1:O151"/>
    <mergeCell ref="I152:O152"/>
    <mergeCell ref="L11:L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1416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5" t="s">
        <v>7</v>
      </c>
      <c r="C13" s="1664" t="s">
        <v>937</v>
      </c>
      <c r="D13" s="1664" t="s">
        <v>8</v>
      </c>
      <c r="E13" s="1664" t="s">
        <v>10</v>
      </c>
      <c r="F13" s="1664" t="s">
        <v>11</v>
      </c>
      <c r="G13" s="1047" t="s">
        <v>12</v>
      </c>
      <c r="H13" s="1664" t="s">
        <v>13</v>
      </c>
      <c r="I13" s="1664" t="s">
        <v>14</v>
      </c>
      <c r="J13" s="1664" t="s">
        <v>15</v>
      </c>
      <c r="K13" s="1664" t="s">
        <v>16</v>
      </c>
      <c r="L13" s="1664" t="s">
        <v>17</v>
      </c>
      <c r="M13" s="1664" t="s">
        <v>18</v>
      </c>
      <c r="N13" s="1664" t="s">
        <v>19</v>
      </c>
      <c r="O13" s="1664" t="s">
        <v>20</v>
      </c>
    </row>
    <row r="14" spans="2:15" x14ac:dyDescent="0.25">
      <c r="B14" s="1666"/>
      <c r="C14" s="1664"/>
      <c r="D14" s="1664"/>
      <c r="E14" s="1664"/>
      <c r="F14" s="1664"/>
      <c r="G14" s="1047" t="s">
        <v>21</v>
      </c>
      <c r="H14" s="1664"/>
      <c r="I14" s="1664"/>
      <c r="J14" s="1664"/>
      <c r="K14" s="1664"/>
      <c r="L14" s="1664"/>
      <c r="M14" s="1664"/>
      <c r="N14" s="1664"/>
      <c r="O14" s="16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1" t="s">
        <v>1269</v>
      </c>
      <c r="C50" s="1641"/>
      <c r="D50" s="1641"/>
      <c r="E50" s="753"/>
      <c r="F50" s="753"/>
      <c r="G50" s="754"/>
      <c r="H50" s="755"/>
      <c r="J50" s="1642" t="s">
        <v>852</v>
      </c>
      <c r="K50" s="1642"/>
      <c r="L50" s="1642"/>
      <c r="M50" s="1642"/>
      <c r="N50" s="1642"/>
      <c r="O50" s="1642"/>
    </row>
    <row r="51" spans="2:15" s="259" customFormat="1" ht="19.5" customHeight="1" x14ac:dyDescent="0.25">
      <c r="B51" s="1579" t="s">
        <v>1270</v>
      </c>
      <c r="C51" s="1579"/>
      <c r="D51" s="1579"/>
      <c r="E51" s="753"/>
      <c r="F51" s="753"/>
      <c r="G51" s="754"/>
      <c r="H51" s="755"/>
      <c r="J51" s="1643" t="s">
        <v>1224</v>
      </c>
      <c r="K51" s="1643"/>
      <c r="L51" s="1643"/>
      <c r="M51" s="1643"/>
      <c r="N51" s="1643"/>
      <c r="O51" s="164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0"/>
      <c r="K63" s="1580"/>
      <c r="L63" s="1580"/>
      <c r="M63" s="1580"/>
      <c r="N63" s="1580"/>
      <c r="O63" s="1580"/>
    </row>
    <row r="64" spans="2:15" ht="15.75" x14ac:dyDescent="0.25">
      <c r="B64" s="267"/>
      <c r="C64" s="267"/>
      <c r="D64" s="267"/>
      <c r="E64" s="268"/>
      <c r="F64" s="268"/>
      <c r="G64" s="269"/>
      <c r="H64" s="1500"/>
      <c r="I64" s="1500"/>
      <c r="J64" s="1500"/>
      <c r="K64" s="1500"/>
      <c r="L64" s="150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4" t="s">
        <v>0</v>
      </c>
      <c r="B6" s="1644"/>
      <c r="C6" s="1644"/>
      <c r="D6" s="1644"/>
      <c r="E6" s="1644"/>
      <c r="F6" s="1644"/>
      <c r="G6" s="1644"/>
      <c r="H6" s="1644"/>
      <c r="I6" s="1644"/>
      <c r="J6" s="1644"/>
      <c r="K6" s="1644"/>
      <c r="L6" s="1644"/>
    </row>
    <row r="7" spans="1:12" x14ac:dyDescent="0.25">
      <c r="A7" s="1644" t="s">
        <v>1</v>
      </c>
      <c r="B7" s="1644"/>
      <c r="C7" s="1644"/>
      <c r="D7" s="1644"/>
      <c r="E7" s="1644"/>
      <c r="F7" s="1644"/>
      <c r="G7" s="1644"/>
      <c r="H7" s="1644"/>
      <c r="I7" s="1644"/>
      <c r="J7" s="1644"/>
      <c r="K7" s="1644"/>
      <c r="L7" s="1644"/>
    </row>
    <row r="8" spans="1:12" x14ac:dyDescent="0.25">
      <c r="A8" s="1644" t="s">
        <v>3</v>
      </c>
      <c r="B8" s="1644"/>
      <c r="C8" s="1644"/>
      <c r="D8" s="1644"/>
      <c r="E8" s="1644"/>
      <c r="F8" s="1644"/>
      <c r="G8" s="1644"/>
      <c r="H8" s="1644"/>
      <c r="I8" s="1644"/>
      <c r="J8" s="1644"/>
      <c r="K8" s="1644"/>
      <c r="L8" s="1644"/>
    </row>
    <row r="9" spans="1:12" x14ac:dyDescent="0.25">
      <c r="A9" s="1644" t="s">
        <v>1411</v>
      </c>
      <c r="B9" s="1644"/>
      <c r="C9" s="1644"/>
      <c r="D9" s="1644"/>
      <c r="E9" s="1644"/>
      <c r="F9" s="1644"/>
      <c r="G9" s="1644"/>
      <c r="H9" s="1644"/>
      <c r="I9" s="1644"/>
      <c r="J9" s="1644"/>
      <c r="K9" s="1644"/>
      <c r="L9" s="1644"/>
    </row>
    <row r="10" spans="1:12" x14ac:dyDescent="0.25">
      <c r="A10" s="1645" t="s">
        <v>886</v>
      </c>
      <c r="B10" s="1645"/>
      <c r="C10" s="1645"/>
      <c r="D10" s="1645"/>
      <c r="E10" s="1645"/>
      <c r="F10" s="1645"/>
      <c r="G10" s="1645"/>
      <c r="H10" s="1645"/>
      <c r="I10" s="1645"/>
      <c r="J10" s="1645"/>
      <c r="K10" s="1645"/>
      <c r="L10" s="164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68" t="s">
        <v>7</v>
      </c>
      <c r="B12" s="1668" t="s">
        <v>802</v>
      </c>
      <c r="C12" s="1669" t="s">
        <v>9</v>
      </c>
      <c r="D12" s="1046" t="s">
        <v>12</v>
      </c>
      <c r="E12" s="1670" t="s">
        <v>13</v>
      </c>
      <c r="F12" s="1667" t="s">
        <v>14</v>
      </c>
      <c r="G12" s="1667" t="s">
        <v>15</v>
      </c>
      <c r="H12" s="1667" t="s">
        <v>16</v>
      </c>
      <c r="I12" s="1667" t="s">
        <v>17</v>
      </c>
      <c r="J12" s="1667" t="s">
        <v>18</v>
      </c>
      <c r="K12" s="1667" t="s">
        <v>19</v>
      </c>
      <c r="L12" s="1667" t="s">
        <v>20</v>
      </c>
    </row>
    <row r="13" spans="1:12" ht="16.5" customHeight="1" x14ac:dyDescent="0.25">
      <c r="A13" s="1668"/>
      <c r="B13" s="1668"/>
      <c r="C13" s="1669"/>
      <c r="D13" s="1046" t="s">
        <v>21</v>
      </c>
      <c r="E13" s="1670"/>
      <c r="F13" s="1667"/>
      <c r="G13" s="1667"/>
      <c r="H13" s="1667"/>
      <c r="I13" s="1667"/>
      <c r="J13" s="1667"/>
      <c r="K13" s="1667"/>
      <c r="L13" s="166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647" t="s">
        <v>1372</v>
      </c>
      <c r="G66" s="1647"/>
      <c r="H66" s="1647"/>
      <c r="I66" s="1647"/>
      <c r="J66" s="1647"/>
      <c r="K66" s="1647"/>
    </row>
    <row r="67" spans="1:12" x14ac:dyDescent="0.25">
      <c r="A67" s="1083" t="s">
        <v>1238</v>
      </c>
      <c r="B67" s="1083"/>
      <c r="C67" s="921"/>
      <c r="D67" s="915"/>
      <c r="E67" s="915"/>
      <c r="F67" s="1653" t="s">
        <v>1222</v>
      </c>
      <c r="G67" s="1653"/>
      <c r="H67" s="1653"/>
      <c r="I67" s="1653"/>
      <c r="J67" s="1653"/>
      <c r="K67" s="1653"/>
    </row>
    <row r="68" spans="1:12" x14ac:dyDescent="0.25">
      <c r="A68" s="916" t="s">
        <v>1239</v>
      </c>
      <c r="B68" s="916"/>
      <c r="C68" s="915"/>
      <c r="D68" s="915"/>
      <c r="E68" s="923"/>
      <c r="F68" s="1652" t="s">
        <v>1224</v>
      </c>
      <c r="G68" s="1652"/>
      <c r="H68" s="1652"/>
      <c r="I68" s="1652"/>
      <c r="J68" s="1652"/>
      <c r="K68" s="1652"/>
    </row>
    <row r="78" spans="1:12" x14ac:dyDescent="0.25">
      <c r="D78" s="924"/>
      <c r="E78" s="923"/>
      <c r="F78" s="915"/>
      <c r="G78" s="1649"/>
      <c r="H78" s="1649"/>
      <c r="I78" s="1649"/>
      <c r="J78" s="1649"/>
      <c r="K78" s="1649"/>
      <c r="L78" s="1649"/>
    </row>
    <row r="79" spans="1:12" x14ac:dyDescent="0.25">
      <c r="D79" s="925"/>
      <c r="E79" s="1645"/>
      <c r="F79" s="1645"/>
      <c r="G79" s="1645"/>
      <c r="H79" s="1645"/>
      <c r="I79" s="1645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6:K66"/>
    <mergeCell ref="F67:K67"/>
    <mergeCell ref="F68:K68"/>
    <mergeCell ref="G78:L78"/>
    <mergeCell ref="E79:I79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1415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633" t="s">
        <v>1255</v>
      </c>
      <c r="H34" s="1633"/>
      <c r="I34" s="1633"/>
      <c r="J34" s="1633"/>
      <c r="K34" s="1633"/>
      <c r="L34" s="1633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578" t="s">
        <v>852</v>
      </c>
      <c r="H35" s="1578"/>
      <c r="I35" s="1578"/>
      <c r="J35" s="1578"/>
      <c r="K35" s="1578"/>
      <c r="L35" s="1578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579" t="s">
        <v>1257</v>
      </c>
      <c r="H36" s="1579"/>
      <c r="I36" s="1579"/>
      <c r="J36" s="1579"/>
      <c r="K36" s="1579"/>
      <c r="L36" s="1579"/>
      <c r="M36" s="537"/>
    </row>
    <row r="37" spans="2:13" x14ac:dyDescent="0.25">
      <c r="B37" s="546"/>
      <c r="C37" s="546"/>
      <c r="D37" s="547"/>
      <c r="E37" s="541"/>
      <c r="F37" s="540"/>
      <c r="G37" s="537"/>
      <c r="H37" s="1580"/>
      <c r="I37" s="1580"/>
      <c r="J37" s="1580"/>
      <c r="K37" s="1580"/>
      <c r="L37" s="1580"/>
      <c r="M37" s="1580"/>
    </row>
    <row r="38" spans="2:13" ht="15.75" x14ac:dyDescent="0.25">
      <c r="B38" s="267"/>
      <c r="C38" s="267"/>
      <c r="D38" s="268"/>
      <c r="E38" s="269"/>
      <c r="F38" s="1500"/>
      <c r="G38" s="1500"/>
      <c r="H38" s="1500"/>
      <c r="I38" s="1500"/>
      <c r="J38" s="1500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1417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633" t="s">
        <v>1255</v>
      </c>
      <c r="H30" s="1633"/>
      <c r="I30" s="1633"/>
      <c r="J30" s="1633"/>
      <c r="K30" s="1633"/>
      <c r="L30" s="1633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578" t="s">
        <v>852</v>
      </c>
      <c r="H31" s="1578"/>
      <c r="I31" s="1578"/>
      <c r="J31" s="1578"/>
      <c r="K31" s="1578"/>
      <c r="L31" s="1578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579" t="s">
        <v>1257</v>
      </c>
      <c r="H32" s="1579"/>
      <c r="I32" s="1579"/>
      <c r="J32" s="1579"/>
      <c r="K32" s="1579"/>
      <c r="L32" s="1579"/>
      <c r="M32" s="537"/>
    </row>
    <row r="33" spans="2:13" x14ac:dyDescent="0.25">
      <c r="B33" s="546"/>
      <c r="C33" s="546"/>
      <c r="D33" s="547"/>
      <c r="E33" s="541"/>
      <c r="F33" s="540"/>
      <c r="G33" s="537"/>
      <c r="H33" s="1580"/>
      <c r="I33" s="1580"/>
      <c r="J33" s="1580"/>
      <c r="K33" s="1580"/>
      <c r="L33" s="1580"/>
      <c r="M33" s="1580"/>
    </row>
    <row r="34" spans="2:13" ht="15.75" x14ac:dyDescent="0.25">
      <c r="B34" s="267"/>
      <c r="C34" s="267"/>
      <c r="D34" s="268"/>
      <c r="E34" s="269"/>
      <c r="F34" s="1500"/>
      <c r="G34" s="1500"/>
      <c r="H34" s="1500"/>
      <c r="I34" s="1500"/>
      <c r="J34" s="1500"/>
      <c r="K34" s="271"/>
      <c r="L34" s="271"/>
      <c r="M34" s="259"/>
    </row>
    <row r="35" spans="2:13" x14ac:dyDescent="0.25">
      <c r="E35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0:L30"/>
    <mergeCell ref="G31:L31"/>
    <mergeCell ref="G32:L32"/>
    <mergeCell ref="H33:M33"/>
    <mergeCell ref="F34:J34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36" t="s">
        <v>0</v>
      </c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  <c r="N6" s="1636"/>
    </row>
    <row r="7" spans="2:14" ht="15.75" x14ac:dyDescent="0.25">
      <c r="B7" s="1636" t="s">
        <v>3</v>
      </c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2:14" ht="15.75" x14ac:dyDescent="0.25">
      <c r="B8" s="1636" t="s">
        <v>1419</v>
      </c>
      <c r="C8" s="1636"/>
      <c r="D8" s="1636"/>
      <c r="E8" s="1636"/>
      <c r="F8" s="1636"/>
      <c r="G8" s="1636"/>
      <c r="H8" s="1636"/>
      <c r="I8" s="1636"/>
      <c r="J8" s="1636"/>
      <c r="K8" s="1636"/>
      <c r="L8" s="1636"/>
      <c r="M8" s="1636"/>
      <c r="N8" s="1636"/>
    </row>
    <row r="9" spans="2:14" ht="15.75" x14ac:dyDescent="0.25">
      <c r="B9" s="1657" t="s">
        <v>404</v>
      </c>
      <c r="C9" s="1657"/>
      <c r="D9" s="1657"/>
      <c r="E9" s="1657"/>
      <c r="F9" s="1657"/>
      <c r="G9" s="1657"/>
      <c r="H9" s="1657"/>
      <c r="I9" s="1657"/>
      <c r="J9" s="1657"/>
      <c r="K9" s="1657"/>
      <c r="L9" s="1657"/>
      <c r="M9" s="1657"/>
      <c r="N9" s="1657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658" t="s">
        <v>7</v>
      </c>
      <c r="C11" s="1658" t="s">
        <v>802</v>
      </c>
      <c r="D11" s="1658" t="s">
        <v>9</v>
      </c>
      <c r="E11" s="1658" t="s">
        <v>11</v>
      </c>
      <c r="F11" s="1057" t="s">
        <v>12</v>
      </c>
      <c r="G11" s="1655" t="s">
        <v>13</v>
      </c>
      <c r="H11" s="1656" t="s">
        <v>14</v>
      </c>
      <c r="I11" s="1656" t="s">
        <v>15</v>
      </c>
      <c r="J11" s="1656" t="s">
        <v>16</v>
      </c>
      <c r="K11" s="1656" t="s">
        <v>17</v>
      </c>
      <c r="L11" s="1656" t="s">
        <v>18</v>
      </c>
      <c r="M11" s="1656" t="s">
        <v>19</v>
      </c>
      <c r="N11" s="1656" t="s">
        <v>20</v>
      </c>
    </row>
    <row r="12" spans="2:14" ht="15.75" x14ac:dyDescent="0.25">
      <c r="B12" s="1658"/>
      <c r="C12" s="1658"/>
      <c r="D12" s="1658"/>
      <c r="E12" s="1658"/>
      <c r="F12" s="1057" t="s">
        <v>21</v>
      </c>
      <c r="G12" s="1655"/>
      <c r="H12" s="1656"/>
      <c r="I12" s="1656"/>
      <c r="J12" s="1656"/>
      <c r="K12" s="1656"/>
      <c r="L12" s="1656"/>
      <c r="M12" s="1656"/>
      <c r="N12" s="1656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654" t="s">
        <v>1271</v>
      </c>
      <c r="C245" s="1654"/>
      <c r="D245" s="874"/>
      <c r="E245" s="874"/>
      <c r="F245" s="875"/>
      <c r="G245" s="873"/>
      <c r="H245" s="873"/>
      <c r="I245" s="1634" t="s">
        <v>852</v>
      </c>
      <c r="J245" s="1634"/>
      <c r="K245" s="1634"/>
      <c r="L245" s="1634"/>
      <c r="M245" s="1634"/>
      <c r="N245" s="1634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635" t="s">
        <v>1370</v>
      </c>
      <c r="K246" s="1635"/>
      <c r="L246" s="1635"/>
      <c r="M246" s="1635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1428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61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61"/>
      <c r="M12" s="1661"/>
      <c r="N12" s="1661"/>
      <c r="O12" s="1661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659" t="s">
        <v>1375</v>
      </c>
      <c r="J156" s="1659"/>
      <c r="K156" s="1659"/>
      <c r="L156" s="1659"/>
      <c r="M156" s="1659"/>
      <c r="N156" s="1659"/>
      <c r="O156" s="1659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643" t="s">
        <v>1224</v>
      </c>
      <c r="J157" s="1643"/>
      <c r="K157" s="1643"/>
      <c r="L157" s="1643"/>
      <c r="M157" s="1643"/>
      <c r="N157" s="1643"/>
      <c r="O157" s="1643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6:O156"/>
    <mergeCell ref="I157:O157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1429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5" t="s">
        <v>7</v>
      </c>
      <c r="C13" s="1664" t="s">
        <v>937</v>
      </c>
      <c r="D13" s="1664" t="s">
        <v>8</v>
      </c>
      <c r="E13" s="1664" t="s">
        <v>10</v>
      </c>
      <c r="F13" s="1664" t="s">
        <v>11</v>
      </c>
      <c r="G13" s="1047" t="s">
        <v>12</v>
      </c>
      <c r="H13" s="1664" t="s">
        <v>13</v>
      </c>
      <c r="I13" s="1664" t="s">
        <v>14</v>
      </c>
      <c r="J13" s="1664" t="s">
        <v>15</v>
      </c>
      <c r="K13" s="1664" t="s">
        <v>16</v>
      </c>
      <c r="L13" s="1664" t="s">
        <v>17</v>
      </c>
      <c r="M13" s="1664" t="s">
        <v>18</v>
      </c>
      <c r="N13" s="1664" t="s">
        <v>19</v>
      </c>
      <c r="O13" s="1664" t="s">
        <v>20</v>
      </c>
    </row>
    <row r="14" spans="2:15" x14ac:dyDescent="0.25">
      <c r="B14" s="1666"/>
      <c r="C14" s="1664"/>
      <c r="D14" s="1664"/>
      <c r="E14" s="1664"/>
      <c r="F14" s="1664"/>
      <c r="G14" s="1047" t="s">
        <v>21</v>
      </c>
      <c r="H14" s="1664"/>
      <c r="I14" s="1664"/>
      <c r="J14" s="1664"/>
      <c r="K14" s="1664"/>
      <c r="L14" s="1664"/>
      <c r="M14" s="1664"/>
      <c r="N14" s="1664"/>
      <c r="O14" s="16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1" t="s">
        <v>1269</v>
      </c>
      <c r="C50" s="1641"/>
      <c r="D50" s="1641"/>
      <c r="E50" s="753"/>
      <c r="F50" s="753"/>
      <c r="G50" s="754"/>
      <c r="H50" s="755"/>
      <c r="J50" s="1642" t="s">
        <v>852</v>
      </c>
      <c r="K50" s="1642"/>
      <c r="L50" s="1642"/>
      <c r="M50" s="1642"/>
      <c r="N50" s="1642"/>
      <c r="O50" s="1642"/>
    </row>
    <row r="51" spans="2:15" s="259" customFormat="1" ht="19.5" customHeight="1" x14ac:dyDescent="0.25">
      <c r="B51" s="1579" t="s">
        <v>1270</v>
      </c>
      <c r="C51" s="1579"/>
      <c r="D51" s="1579"/>
      <c r="E51" s="753"/>
      <c r="F51" s="753"/>
      <c r="G51" s="754"/>
      <c r="H51" s="755"/>
      <c r="J51" s="1643" t="s">
        <v>1224</v>
      </c>
      <c r="K51" s="1643"/>
      <c r="L51" s="1643"/>
      <c r="M51" s="1643"/>
      <c r="N51" s="1643"/>
      <c r="O51" s="164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0"/>
      <c r="K63" s="1580"/>
      <c r="L63" s="1580"/>
      <c r="M63" s="1580"/>
      <c r="N63" s="1580"/>
      <c r="O63" s="1580"/>
    </row>
    <row r="64" spans="2:15" ht="15.75" x14ac:dyDescent="0.25">
      <c r="B64" s="267"/>
      <c r="C64" s="267"/>
      <c r="D64" s="267"/>
      <c r="E64" s="268"/>
      <c r="F64" s="268"/>
      <c r="G64" s="269"/>
      <c r="H64" s="1500"/>
      <c r="I64" s="1500"/>
      <c r="J64" s="1500"/>
      <c r="K64" s="1500"/>
      <c r="L64" s="150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4" t="s">
        <v>0</v>
      </c>
      <c r="B6" s="1644"/>
      <c r="C6" s="1644"/>
      <c r="D6" s="1644"/>
      <c r="E6" s="1644"/>
      <c r="F6" s="1644"/>
      <c r="G6" s="1644"/>
      <c r="H6" s="1644"/>
      <c r="I6" s="1644"/>
      <c r="J6" s="1644"/>
      <c r="K6" s="1644"/>
      <c r="L6" s="1644"/>
    </row>
    <row r="7" spans="1:12" x14ac:dyDescent="0.25">
      <c r="A7" s="1644" t="s">
        <v>1</v>
      </c>
      <c r="B7" s="1644"/>
      <c r="C7" s="1644"/>
      <c r="D7" s="1644"/>
      <c r="E7" s="1644"/>
      <c r="F7" s="1644"/>
      <c r="G7" s="1644"/>
      <c r="H7" s="1644"/>
      <c r="I7" s="1644"/>
      <c r="J7" s="1644"/>
      <c r="K7" s="1644"/>
      <c r="L7" s="1644"/>
    </row>
    <row r="8" spans="1:12" x14ac:dyDescent="0.25">
      <c r="A8" s="1644" t="s">
        <v>3</v>
      </c>
      <c r="B8" s="1644"/>
      <c r="C8" s="1644"/>
      <c r="D8" s="1644"/>
      <c r="E8" s="1644"/>
      <c r="F8" s="1644"/>
      <c r="G8" s="1644"/>
      <c r="H8" s="1644"/>
      <c r="I8" s="1644"/>
      <c r="J8" s="1644"/>
      <c r="K8" s="1644"/>
      <c r="L8" s="1644"/>
    </row>
    <row r="9" spans="1:12" x14ac:dyDescent="0.25">
      <c r="A9" s="1644" t="s">
        <v>1430</v>
      </c>
      <c r="B9" s="1644"/>
      <c r="C9" s="1644"/>
      <c r="D9" s="1644"/>
      <c r="E9" s="1644"/>
      <c r="F9" s="1644"/>
      <c r="G9" s="1644"/>
      <c r="H9" s="1644"/>
      <c r="I9" s="1644"/>
      <c r="J9" s="1644"/>
      <c r="K9" s="1644"/>
      <c r="L9" s="1644"/>
    </row>
    <row r="10" spans="1:12" x14ac:dyDescent="0.25">
      <c r="A10" s="1645" t="s">
        <v>886</v>
      </c>
      <c r="B10" s="1645"/>
      <c r="C10" s="1645"/>
      <c r="D10" s="1645"/>
      <c r="E10" s="1645"/>
      <c r="F10" s="1645"/>
      <c r="G10" s="1645"/>
      <c r="H10" s="1645"/>
      <c r="I10" s="1645"/>
      <c r="J10" s="1645"/>
      <c r="K10" s="1645"/>
      <c r="L10" s="164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68" t="s">
        <v>7</v>
      </c>
      <c r="B12" s="1668" t="s">
        <v>802</v>
      </c>
      <c r="C12" s="1669" t="s">
        <v>9</v>
      </c>
      <c r="D12" s="1046" t="s">
        <v>12</v>
      </c>
      <c r="E12" s="1670" t="s">
        <v>13</v>
      </c>
      <c r="F12" s="1667" t="s">
        <v>14</v>
      </c>
      <c r="G12" s="1667" t="s">
        <v>15</v>
      </c>
      <c r="H12" s="1667" t="s">
        <v>16</v>
      </c>
      <c r="I12" s="1667" t="s">
        <v>17</v>
      </c>
      <c r="J12" s="1667" t="s">
        <v>18</v>
      </c>
      <c r="K12" s="1667" t="s">
        <v>19</v>
      </c>
      <c r="L12" s="1667" t="s">
        <v>20</v>
      </c>
    </row>
    <row r="13" spans="1:12" ht="16.5" customHeight="1" x14ac:dyDescent="0.25">
      <c r="A13" s="1668"/>
      <c r="B13" s="1668"/>
      <c r="C13" s="1669"/>
      <c r="D13" s="1046" t="s">
        <v>21</v>
      </c>
      <c r="E13" s="1670"/>
      <c r="F13" s="1667"/>
      <c r="G13" s="1667"/>
      <c r="H13" s="1667"/>
      <c r="I13" s="1667"/>
      <c r="J13" s="1667"/>
      <c r="K13" s="1667"/>
      <c r="L13" s="166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647" t="s">
        <v>1372</v>
      </c>
      <c r="G69" s="1647"/>
      <c r="H69" s="1647"/>
      <c r="I69" s="1647"/>
      <c r="J69" s="1647"/>
      <c r="K69" s="1647"/>
    </row>
    <row r="70" spans="1:11" x14ac:dyDescent="0.25">
      <c r="A70" s="1083" t="s">
        <v>1238</v>
      </c>
      <c r="B70" s="1083"/>
      <c r="C70" s="921"/>
      <c r="D70" s="915"/>
      <c r="E70" s="915"/>
      <c r="F70" s="1653" t="s">
        <v>1222</v>
      </c>
      <c r="G70" s="1653"/>
      <c r="H70" s="1653"/>
      <c r="I70" s="1653"/>
      <c r="J70" s="1653"/>
      <c r="K70" s="1653"/>
    </row>
    <row r="71" spans="1:11" x14ac:dyDescent="0.25">
      <c r="A71" s="916" t="s">
        <v>1239</v>
      </c>
      <c r="B71" s="916"/>
      <c r="C71" s="915"/>
      <c r="D71" s="915"/>
      <c r="E71" s="923"/>
      <c r="F71" s="1652" t="s">
        <v>1224</v>
      </c>
      <c r="G71" s="1652"/>
      <c r="H71" s="1652"/>
      <c r="I71" s="1652"/>
      <c r="J71" s="1652"/>
      <c r="K71" s="1652"/>
    </row>
    <row r="81" spans="4:12" x14ac:dyDescent="0.25">
      <c r="D81" s="924"/>
      <c r="E81" s="923"/>
      <c r="F81" s="915"/>
      <c r="G81" s="1649"/>
      <c r="H81" s="1649"/>
      <c r="I81" s="1649"/>
      <c r="J81" s="1649"/>
      <c r="K81" s="1649"/>
      <c r="L81" s="1649"/>
    </row>
    <row r="82" spans="4:12" x14ac:dyDescent="0.25">
      <c r="D82" s="925"/>
      <c r="E82" s="1645"/>
      <c r="F82" s="1645"/>
      <c r="G82" s="1645"/>
      <c r="H82" s="1645"/>
      <c r="I82" s="1645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9:K69"/>
    <mergeCell ref="F70:K70"/>
    <mergeCell ref="F71:K71"/>
    <mergeCell ref="G81:L81"/>
    <mergeCell ref="E82:I8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1431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633" t="s">
        <v>1255</v>
      </c>
      <c r="H34" s="1633"/>
      <c r="I34" s="1633"/>
      <c r="J34" s="1633"/>
      <c r="K34" s="1633"/>
      <c r="L34" s="1633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578" t="s">
        <v>852</v>
      </c>
      <c r="H35" s="1578"/>
      <c r="I35" s="1578"/>
      <c r="J35" s="1578"/>
      <c r="K35" s="1578"/>
      <c r="L35" s="1578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579" t="s">
        <v>1257</v>
      </c>
      <c r="H36" s="1579"/>
      <c r="I36" s="1579"/>
      <c r="J36" s="1579"/>
      <c r="K36" s="1579"/>
      <c r="L36" s="1579"/>
      <c r="M36" s="537"/>
    </row>
    <row r="37" spans="2:13" x14ac:dyDescent="0.25">
      <c r="B37" s="546"/>
      <c r="C37" s="546"/>
      <c r="D37" s="547"/>
      <c r="E37" s="541"/>
      <c r="F37" s="540"/>
      <c r="G37" s="537"/>
      <c r="H37" s="1580"/>
      <c r="I37" s="1580"/>
      <c r="J37" s="1580"/>
      <c r="K37" s="1580"/>
      <c r="L37" s="1580"/>
      <c r="M37" s="1580"/>
    </row>
    <row r="38" spans="2:13" ht="15.75" x14ac:dyDescent="0.25">
      <c r="B38" s="267"/>
      <c r="C38" s="267"/>
      <c r="D38" s="268"/>
      <c r="E38" s="269"/>
      <c r="F38" s="1500"/>
      <c r="G38" s="1500"/>
      <c r="H38" s="1500"/>
      <c r="I38" s="1500"/>
      <c r="J38" s="1500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1432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3" t="s">
        <v>1255</v>
      </c>
      <c r="H31" s="1633"/>
      <c r="I31" s="1633"/>
      <c r="J31" s="1633"/>
      <c r="K31" s="1633"/>
      <c r="L31" s="163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78" t="s">
        <v>852</v>
      </c>
      <c r="H32" s="1578"/>
      <c r="I32" s="1578"/>
      <c r="J32" s="1578"/>
      <c r="K32" s="1578"/>
      <c r="L32" s="157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79" t="s">
        <v>1257</v>
      </c>
      <c r="H33" s="1579"/>
      <c r="I33" s="1579"/>
      <c r="J33" s="1579"/>
      <c r="K33" s="1579"/>
      <c r="L33" s="1579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0"/>
      <c r="I34" s="1580"/>
      <c r="J34" s="1580"/>
      <c r="K34" s="1580"/>
      <c r="L34" s="1580"/>
      <c r="M34" s="1580"/>
    </row>
    <row r="35" spans="2:13" ht="15.75" x14ac:dyDescent="0.25">
      <c r="B35" s="267"/>
      <c r="C35" s="267"/>
      <c r="D35" s="268"/>
      <c r="E35" s="269"/>
      <c r="F35" s="1500"/>
      <c r="G35" s="1500"/>
      <c r="H35" s="1500"/>
      <c r="I35" s="1500"/>
      <c r="J35" s="1500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636" t="s">
        <v>0</v>
      </c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  <c r="N6" s="1636"/>
    </row>
    <row r="7" spans="1:15" ht="15.75" x14ac:dyDescent="0.25">
      <c r="A7" s="1636" t="s">
        <v>1450</v>
      </c>
      <c r="B7" s="1636"/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  <c r="O7" s="1636"/>
    </row>
    <row r="8" spans="1:15" ht="15.75" x14ac:dyDescent="0.25">
      <c r="B8" s="1636" t="s">
        <v>3</v>
      </c>
      <c r="C8" s="1636"/>
      <c r="D8" s="1636"/>
      <c r="E8" s="1636"/>
      <c r="F8" s="1636"/>
      <c r="G8" s="1636"/>
      <c r="H8" s="1636"/>
      <c r="I8" s="1636"/>
      <c r="J8" s="1636"/>
      <c r="K8" s="1636"/>
      <c r="L8" s="1636"/>
      <c r="M8" s="1636"/>
      <c r="N8" s="1636"/>
    </row>
    <row r="9" spans="1:15" ht="15.75" x14ac:dyDescent="0.25">
      <c r="B9" s="1636" t="s">
        <v>1451</v>
      </c>
      <c r="C9" s="1636"/>
      <c r="D9" s="1636"/>
      <c r="E9" s="1636"/>
      <c r="F9" s="1636"/>
      <c r="G9" s="1636"/>
      <c r="H9" s="1636"/>
      <c r="I9" s="1636"/>
      <c r="J9" s="1636"/>
      <c r="K9" s="1636"/>
      <c r="L9" s="1636"/>
      <c r="M9" s="1636"/>
      <c r="N9" s="1636"/>
    </row>
    <row r="10" spans="1:15" ht="15.75" x14ac:dyDescent="0.25">
      <c r="B10" s="1657" t="s">
        <v>404</v>
      </c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  <c r="N10" s="1657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658" t="s">
        <v>7</v>
      </c>
      <c r="C12" s="1658" t="s">
        <v>802</v>
      </c>
      <c r="D12" s="1658" t="s">
        <v>9</v>
      </c>
      <c r="E12" s="1658" t="s">
        <v>11</v>
      </c>
      <c r="F12" s="1057" t="s">
        <v>12</v>
      </c>
      <c r="G12" s="1655" t="s">
        <v>13</v>
      </c>
      <c r="H12" s="1656" t="s">
        <v>14</v>
      </c>
      <c r="I12" s="1656" t="s">
        <v>15</v>
      </c>
      <c r="J12" s="1656" t="s">
        <v>16</v>
      </c>
      <c r="K12" s="1656" t="s">
        <v>17</v>
      </c>
      <c r="L12" s="1656" t="s">
        <v>18</v>
      </c>
      <c r="M12" s="1656" t="s">
        <v>19</v>
      </c>
      <c r="N12" s="1656" t="s">
        <v>20</v>
      </c>
    </row>
    <row r="13" spans="1:15" ht="15.75" x14ac:dyDescent="0.25">
      <c r="B13" s="1658"/>
      <c r="C13" s="1658"/>
      <c r="D13" s="1658"/>
      <c r="E13" s="1658"/>
      <c r="F13" s="1057" t="s">
        <v>21</v>
      </c>
      <c r="G13" s="1655"/>
      <c r="H13" s="1656"/>
      <c r="I13" s="1656"/>
      <c r="J13" s="1656"/>
      <c r="K13" s="1656"/>
      <c r="L13" s="1656"/>
      <c r="M13" s="1656"/>
      <c r="N13" s="1656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654" t="s">
        <v>1271</v>
      </c>
      <c r="C250" s="1654"/>
      <c r="D250" s="874"/>
      <c r="E250" s="874"/>
      <c r="F250" s="875"/>
      <c r="G250" s="873"/>
      <c r="H250" s="873"/>
      <c r="I250" s="1634" t="s">
        <v>852</v>
      </c>
      <c r="J250" s="1634"/>
      <c r="K250" s="1634"/>
      <c r="L250" s="1634"/>
      <c r="M250" s="1634"/>
      <c r="N250" s="1634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635" t="s">
        <v>1370</v>
      </c>
      <c r="K251" s="1635"/>
      <c r="L251" s="1635"/>
      <c r="M251" s="1635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1452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61"/>
      <c r="N12" s="1661"/>
      <c r="O12" s="166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659" t="s">
        <v>1375</v>
      </c>
      <c r="J152" s="1659"/>
      <c r="K152" s="1659"/>
      <c r="L152" s="1659"/>
      <c r="M152" s="1659"/>
      <c r="N152" s="1659"/>
      <c r="O152" s="1659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643" t="s">
        <v>1224</v>
      </c>
      <c r="J153" s="1643"/>
      <c r="K153" s="1643"/>
      <c r="L153" s="1643"/>
      <c r="M153" s="1643"/>
      <c r="N153" s="1643"/>
      <c r="O153" s="1643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2:O152"/>
    <mergeCell ref="I153:O153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1453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5" t="s">
        <v>7</v>
      </c>
      <c r="C13" s="1664" t="s">
        <v>937</v>
      </c>
      <c r="D13" s="1664" t="s">
        <v>8</v>
      </c>
      <c r="E13" s="1664" t="s">
        <v>10</v>
      </c>
      <c r="F13" s="1664" t="s">
        <v>11</v>
      </c>
      <c r="G13" s="1047" t="s">
        <v>12</v>
      </c>
      <c r="H13" s="1664" t="s">
        <v>13</v>
      </c>
      <c r="I13" s="1664" t="s">
        <v>14</v>
      </c>
      <c r="J13" s="1664" t="s">
        <v>15</v>
      </c>
      <c r="K13" s="1664" t="s">
        <v>16</v>
      </c>
      <c r="L13" s="1664" t="s">
        <v>17</v>
      </c>
      <c r="M13" s="1664" t="s">
        <v>18</v>
      </c>
      <c r="N13" s="1664" t="s">
        <v>19</v>
      </c>
      <c r="O13" s="1664" t="s">
        <v>20</v>
      </c>
    </row>
    <row r="14" spans="2:15" x14ac:dyDescent="0.25">
      <c r="B14" s="1666"/>
      <c r="C14" s="1664"/>
      <c r="D14" s="1664"/>
      <c r="E14" s="1664"/>
      <c r="F14" s="1664"/>
      <c r="G14" s="1047" t="s">
        <v>21</v>
      </c>
      <c r="H14" s="1664"/>
      <c r="I14" s="1664"/>
      <c r="J14" s="1664"/>
      <c r="K14" s="1664"/>
      <c r="L14" s="1664"/>
      <c r="M14" s="1664"/>
      <c r="N14" s="1664"/>
      <c r="O14" s="16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1" t="s">
        <v>1269</v>
      </c>
      <c r="C50" s="1641"/>
      <c r="D50" s="1641"/>
      <c r="E50" s="753"/>
      <c r="F50" s="753"/>
      <c r="G50" s="754"/>
      <c r="H50" s="755"/>
      <c r="J50" s="1642" t="s">
        <v>852</v>
      </c>
      <c r="K50" s="1642"/>
      <c r="L50" s="1642"/>
      <c r="M50" s="1642"/>
      <c r="N50" s="1642"/>
      <c r="O50" s="1642"/>
    </row>
    <row r="51" spans="2:15" s="259" customFormat="1" ht="19.5" customHeight="1" x14ac:dyDescent="0.25">
      <c r="B51" s="1579" t="s">
        <v>1270</v>
      </c>
      <c r="C51" s="1579"/>
      <c r="D51" s="1579"/>
      <c r="E51" s="753"/>
      <c r="F51" s="753"/>
      <c r="G51" s="754"/>
      <c r="H51" s="755"/>
      <c r="J51" s="1643" t="s">
        <v>1224</v>
      </c>
      <c r="K51" s="1643"/>
      <c r="L51" s="1643"/>
      <c r="M51" s="1643"/>
      <c r="N51" s="1643"/>
      <c r="O51" s="164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0"/>
      <c r="K63" s="1580"/>
      <c r="L63" s="1580"/>
      <c r="M63" s="1580"/>
      <c r="N63" s="1580"/>
      <c r="O63" s="1580"/>
    </row>
    <row r="64" spans="2:15" ht="15.75" x14ac:dyDescent="0.25">
      <c r="B64" s="267"/>
      <c r="C64" s="267"/>
      <c r="D64" s="267"/>
      <c r="E64" s="268"/>
      <c r="F64" s="268"/>
      <c r="G64" s="269"/>
      <c r="H64" s="1500"/>
      <c r="I64" s="1500"/>
      <c r="J64" s="1500"/>
      <c r="K64" s="1500"/>
      <c r="L64" s="150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3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3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3" x14ac:dyDescent="0.25">
      <c r="B8" s="1644" t="s">
        <v>1454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3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68" t="s">
        <v>7</v>
      </c>
      <c r="C11" s="1668" t="s">
        <v>802</v>
      </c>
      <c r="D11" s="1669" t="s">
        <v>9</v>
      </c>
      <c r="E11" s="1046" t="s">
        <v>12</v>
      </c>
      <c r="F11" s="1670" t="s">
        <v>13</v>
      </c>
      <c r="G11" s="1667" t="s">
        <v>14</v>
      </c>
      <c r="H11" s="1667" t="s">
        <v>15</v>
      </c>
      <c r="I11" s="1667" t="s">
        <v>16</v>
      </c>
      <c r="J11" s="1667" t="s">
        <v>17</v>
      </c>
      <c r="K11" s="1667" t="s">
        <v>18</v>
      </c>
      <c r="L11" s="1667" t="s">
        <v>19</v>
      </c>
      <c r="M11" s="1667" t="s">
        <v>20</v>
      </c>
    </row>
    <row r="12" spans="2:13" ht="16.5" customHeight="1" x14ac:dyDescent="0.25">
      <c r="B12" s="1668"/>
      <c r="C12" s="1668"/>
      <c r="D12" s="1669"/>
      <c r="E12" s="1046" t="s">
        <v>21</v>
      </c>
      <c r="F12" s="1670"/>
      <c r="G12" s="1667"/>
      <c r="H12" s="1667"/>
      <c r="I12" s="1667"/>
      <c r="J12" s="1667"/>
      <c r="K12" s="1667"/>
      <c r="L12" s="1667"/>
      <c r="M12" s="1667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647" t="s">
        <v>1372</v>
      </c>
      <c r="H68" s="1647"/>
      <c r="I68" s="1647"/>
      <c r="J68" s="1647"/>
      <c r="K68" s="1647"/>
      <c r="L68" s="1647"/>
    </row>
    <row r="69" spans="2:13" x14ac:dyDescent="0.25">
      <c r="B69" s="1083" t="s">
        <v>1238</v>
      </c>
      <c r="C69" s="1083"/>
      <c r="D69" s="921"/>
      <c r="E69" s="915"/>
      <c r="F69" s="915"/>
      <c r="G69" s="1653" t="s">
        <v>1222</v>
      </c>
      <c r="H69" s="1653"/>
      <c r="I69" s="1653"/>
      <c r="J69" s="1653"/>
      <c r="K69" s="1653"/>
      <c r="L69" s="1653"/>
    </row>
    <row r="70" spans="2:13" x14ac:dyDescent="0.25">
      <c r="B70" s="916" t="s">
        <v>1239</v>
      </c>
      <c r="C70" s="916"/>
      <c r="D70" s="915"/>
      <c r="E70" s="915"/>
      <c r="F70" s="923"/>
      <c r="G70" s="1652" t="s">
        <v>1224</v>
      </c>
      <c r="H70" s="1652"/>
      <c r="I70" s="1652"/>
      <c r="J70" s="1652"/>
      <c r="K70" s="1652"/>
      <c r="L70" s="1652"/>
    </row>
    <row r="80" spans="2:13" x14ac:dyDescent="0.25">
      <c r="E80" s="924"/>
      <c r="F80" s="923"/>
      <c r="G80" s="915"/>
      <c r="H80" s="1649"/>
      <c r="I80" s="1649"/>
      <c r="J80" s="1649"/>
      <c r="K80" s="1649"/>
      <c r="L80" s="1649"/>
      <c r="M80" s="1649"/>
    </row>
    <row r="81" spans="5:13" x14ac:dyDescent="0.25">
      <c r="E81" s="925"/>
      <c r="F81" s="1645"/>
      <c r="G81" s="1645"/>
      <c r="H81" s="1645"/>
      <c r="I81" s="1645"/>
      <c r="J81" s="1645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8:L68"/>
    <mergeCell ref="G69:L69"/>
    <mergeCell ref="G70:L70"/>
    <mergeCell ref="H80:M80"/>
    <mergeCell ref="F81:J81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07" t="s">
        <v>0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2:13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1455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8" t="s">
        <v>1197</v>
      </c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3" t="s">
        <v>7</v>
      </c>
      <c r="C11" s="1660" t="s">
        <v>802</v>
      </c>
      <c r="D11" s="1660" t="s">
        <v>9</v>
      </c>
      <c r="E11" s="1067" t="s">
        <v>12</v>
      </c>
      <c r="F11" s="1672" t="s">
        <v>13</v>
      </c>
      <c r="G11" s="1671" t="s">
        <v>14</v>
      </c>
      <c r="H11" s="1671" t="s">
        <v>15</v>
      </c>
      <c r="I11" s="1671" t="s">
        <v>16</v>
      </c>
      <c r="J11" s="1671" t="s">
        <v>17</v>
      </c>
      <c r="K11" s="1671" t="s">
        <v>18</v>
      </c>
      <c r="L11" s="1671" t="s">
        <v>19</v>
      </c>
      <c r="M11" s="1671" t="s">
        <v>20</v>
      </c>
    </row>
    <row r="12" spans="2:13" ht="15" customHeight="1" x14ac:dyDescent="0.25">
      <c r="B12" s="1663"/>
      <c r="C12" s="1660"/>
      <c r="D12" s="1660"/>
      <c r="E12" s="1067" t="s">
        <v>21</v>
      </c>
      <c r="F12" s="1672"/>
      <c r="G12" s="1671"/>
      <c r="H12" s="1671"/>
      <c r="I12" s="1671"/>
      <c r="J12" s="1671"/>
      <c r="K12" s="1671"/>
      <c r="L12" s="1671"/>
      <c r="M12" s="1671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633" t="s">
        <v>1250</v>
      </c>
      <c r="H38" s="1633"/>
      <c r="I38" s="1633"/>
      <c r="J38" s="1633"/>
      <c r="K38" s="1633"/>
      <c r="L38" s="1633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578" t="s">
        <v>852</v>
      </c>
      <c r="H39" s="1578"/>
      <c r="I39" s="1578"/>
      <c r="J39" s="1578"/>
      <c r="K39" s="1578"/>
      <c r="L39" s="1578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579" t="s">
        <v>1257</v>
      </c>
      <c r="H40" s="1579"/>
      <c r="I40" s="1579"/>
      <c r="J40" s="1579"/>
      <c r="K40" s="1579"/>
      <c r="L40" s="1579"/>
      <c r="M40" s="537"/>
    </row>
    <row r="41" spans="2:13" x14ac:dyDescent="0.25">
      <c r="B41" s="546"/>
      <c r="C41" s="546"/>
      <c r="D41" s="547"/>
      <c r="E41" s="541"/>
      <c r="F41" s="540"/>
      <c r="G41" s="537"/>
      <c r="H41" s="1580"/>
      <c r="I41" s="1580"/>
      <c r="J41" s="1580"/>
      <c r="K41" s="1580"/>
      <c r="L41" s="1580"/>
      <c r="M41" s="1580"/>
    </row>
    <row r="42" spans="2:13" ht="15.75" x14ac:dyDescent="0.25">
      <c r="B42" s="267"/>
      <c r="C42" s="267"/>
      <c r="D42" s="268"/>
      <c r="E42" s="269"/>
      <c r="F42" s="1500"/>
      <c r="G42" s="1500"/>
      <c r="H42" s="1500"/>
      <c r="I42" s="1500"/>
      <c r="J42" s="1500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1456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3" t="s">
        <v>1255</v>
      </c>
      <c r="H31" s="1633"/>
      <c r="I31" s="1633"/>
      <c r="J31" s="1633"/>
      <c r="K31" s="1633"/>
      <c r="L31" s="163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78" t="s">
        <v>852</v>
      </c>
      <c r="H32" s="1578"/>
      <c r="I32" s="1578"/>
      <c r="J32" s="1578"/>
      <c r="K32" s="1578"/>
      <c r="L32" s="157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79" t="s">
        <v>1257</v>
      </c>
      <c r="H33" s="1579"/>
      <c r="I33" s="1579"/>
      <c r="J33" s="1579"/>
      <c r="K33" s="1579"/>
      <c r="L33" s="1579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0"/>
      <c r="I34" s="1580"/>
      <c r="J34" s="1580"/>
      <c r="K34" s="1580"/>
      <c r="L34" s="1580"/>
      <c r="M34" s="1580"/>
    </row>
    <row r="35" spans="2:13" ht="15.75" x14ac:dyDescent="0.25">
      <c r="B35" s="267"/>
      <c r="C35" s="267"/>
      <c r="D35" s="268"/>
      <c r="E35" s="269"/>
      <c r="F35" s="1500"/>
      <c r="G35" s="1500"/>
      <c r="H35" s="1500"/>
      <c r="I35" s="1500"/>
      <c r="J35" s="1500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259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259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259"/>
    </row>
    <row r="10" spans="2:15" x14ac:dyDescent="0.25">
      <c r="B10" s="1502" t="s">
        <v>1457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259"/>
    </row>
    <row r="11" spans="2:15" x14ac:dyDescent="0.25">
      <c r="B11" s="1588" t="s">
        <v>412</v>
      </c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  <c r="N11" s="1588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663" t="s">
        <v>7</v>
      </c>
      <c r="C13" s="1660" t="s">
        <v>937</v>
      </c>
      <c r="D13" s="1660" t="s">
        <v>9</v>
      </c>
      <c r="E13" s="1067" t="s">
        <v>832</v>
      </c>
      <c r="F13" s="1672" t="s">
        <v>12</v>
      </c>
      <c r="G13" s="1671" t="s">
        <v>13</v>
      </c>
      <c r="H13" s="1671" t="s">
        <v>14</v>
      </c>
      <c r="I13" s="1671" t="s">
        <v>15</v>
      </c>
      <c r="J13" s="1671" t="s">
        <v>16</v>
      </c>
      <c r="K13" s="1671" t="s">
        <v>17</v>
      </c>
      <c r="L13" s="1671" t="s">
        <v>18</v>
      </c>
      <c r="M13" s="1671" t="s">
        <v>19</v>
      </c>
      <c r="N13" s="1663" t="s">
        <v>20</v>
      </c>
    </row>
    <row r="14" spans="2:15" x14ac:dyDescent="0.25">
      <c r="B14" s="1663"/>
      <c r="C14" s="1660"/>
      <c r="D14" s="1660"/>
      <c r="E14" s="1067" t="s">
        <v>21</v>
      </c>
      <c r="F14" s="1672" t="s">
        <v>21</v>
      </c>
      <c r="G14" s="1671"/>
      <c r="H14" s="1671"/>
      <c r="I14" s="1671"/>
      <c r="J14" s="1671"/>
      <c r="K14" s="1671"/>
      <c r="L14" s="1671"/>
      <c r="M14" s="1671"/>
      <c r="N14" s="1663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577" t="s">
        <v>1225</v>
      </c>
      <c r="J34" s="1577"/>
      <c r="K34" s="1577"/>
      <c r="L34" s="1577"/>
      <c r="M34" s="1577"/>
      <c r="N34" s="1577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578" t="s">
        <v>852</v>
      </c>
      <c r="J35" s="1578"/>
      <c r="K35" s="1578"/>
      <c r="L35" s="1578"/>
      <c r="M35" s="1578"/>
      <c r="N35" s="1578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579" t="s">
        <v>1445</v>
      </c>
      <c r="J36" s="1579"/>
      <c r="K36" s="1579"/>
      <c r="L36" s="1579"/>
      <c r="M36" s="1579"/>
      <c r="N36" s="1579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580"/>
      <c r="K37" s="1580"/>
      <c r="L37" s="1580"/>
      <c r="M37" s="1580"/>
      <c r="N37" s="1580"/>
      <c r="O37" s="1580"/>
    </row>
    <row r="38" spans="2:15" ht="15.75" x14ac:dyDescent="0.25">
      <c r="B38" s="267"/>
      <c r="C38" s="267"/>
      <c r="D38" s="267"/>
      <c r="E38" s="268"/>
      <c r="F38" s="268"/>
      <c r="G38" s="269"/>
      <c r="H38" s="1500"/>
      <c r="I38" s="1500"/>
      <c r="J38" s="1500"/>
      <c r="K38" s="1500"/>
      <c r="L38" s="1500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636" t="s">
        <v>0</v>
      </c>
      <c r="B6" s="1636"/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</row>
    <row r="7" spans="1:14" ht="15.75" x14ac:dyDescent="0.25">
      <c r="A7" s="1636"/>
      <c r="B7" s="1636"/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1:14" ht="15.75" x14ac:dyDescent="0.25">
      <c r="A8" s="1636" t="s">
        <v>1460</v>
      </c>
      <c r="B8" s="1636"/>
      <c r="C8" s="1636"/>
      <c r="D8" s="1636"/>
      <c r="E8" s="1636"/>
      <c r="F8" s="1636"/>
      <c r="G8" s="1636"/>
      <c r="H8" s="1636"/>
      <c r="I8" s="1636"/>
      <c r="J8" s="1636"/>
      <c r="K8" s="1636"/>
      <c r="L8" s="1636"/>
      <c r="M8" s="1636"/>
    </row>
    <row r="9" spans="1:14" ht="15.75" x14ac:dyDescent="0.25">
      <c r="A9" s="1636" t="s">
        <v>1451</v>
      </c>
      <c r="B9" s="1636"/>
      <c r="C9" s="1636"/>
      <c r="D9" s="1636"/>
      <c r="E9" s="1636"/>
      <c r="F9" s="1636"/>
      <c r="G9" s="1636"/>
      <c r="H9" s="1636"/>
      <c r="I9" s="1636"/>
      <c r="J9" s="1636"/>
      <c r="K9" s="1636"/>
      <c r="L9" s="1636"/>
      <c r="M9" s="1636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56" t="s">
        <v>16</v>
      </c>
      <c r="J12" s="1656" t="s">
        <v>17</v>
      </c>
      <c r="K12" s="1656" t="s">
        <v>18</v>
      </c>
      <c r="L12" s="1656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56"/>
      <c r="J13" s="1656"/>
      <c r="K13" s="1656"/>
      <c r="L13" s="1656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654" t="s">
        <v>1271</v>
      </c>
      <c r="B250" s="1654"/>
      <c r="C250" s="874"/>
      <c r="D250" s="874"/>
      <c r="E250" s="875"/>
      <c r="F250" s="873"/>
      <c r="G250" s="873"/>
      <c r="H250" s="1634" t="s">
        <v>852</v>
      </c>
      <c r="I250" s="1634"/>
      <c r="J250" s="1634"/>
      <c r="K250" s="1634"/>
      <c r="L250" s="1634"/>
      <c r="M250" s="1634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635" t="s">
        <v>1370</v>
      </c>
      <c r="J251" s="1635"/>
      <c r="K251" s="1635"/>
      <c r="L251" s="1635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A6:M6"/>
    <mergeCell ref="A8:M8"/>
    <mergeCell ref="A9:M9"/>
    <mergeCell ref="A10:M10"/>
    <mergeCell ref="A250:B250"/>
    <mergeCell ref="H250:M250"/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1452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61"/>
      <c r="N12" s="1661"/>
      <c r="O12" s="166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659" t="s">
        <v>1375</v>
      </c>
      <c r="J149" s="1659"/>
      <c r="K149" s="1659"/>
      <c r="L149" s="1659"/>
      <c r="M149" s="1659"/>
      <c r="N149" s="1659"/>
      <c r="O149" s="1659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43" t="s">
        <v>1224</v>
      </c>
      <c r="J150" s="1643"/>
      <c r="K150" s="1643"/>
      <c r="L150" s="1643"/>
      <c r="M150" s="1643"/>
      <c r="N150" s="1643"/>
      <c r="O150" s="1643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49:O149"/>
    <mergeCell ref="I150:O150"/>
    <mergeCell ref="L11:L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1502"/>
      <c r="O6" s="1502"/>
    </row>
    <row r="7" spans="2:15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1453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3" t="s">
        <v>5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  <c r="N10" s="1503"/>
      <c r="O10" s="1503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665" t="s">
        <v>7</v>
      </c>
      <c r="C12" s="1664" t="s">
        <v>937</v>
      </c>
      <c r="D12" s="1664" t="s">
        <v>8</v>
      </c>
      <c r="E12" s="1664" t="s">
        <v>10</v>
      </c>
      <c r="F12" s="1664" t="s">
        <v>11</v>
      </c>
      <c r="G12" s="1047" t="s">
        <v>12</v>
      </c>
      <c r="H12" s="1664" t="s">
        <v>13</v>
      </c>
      <c r="I12" s="1664" t="s">
        <v>14</v>
      </c>
      <c r="J12" s="1664" t="s">
        <v>15</v>
      </c>
      <c r="K12" s="1664" t="s">
        <v>16</v>
      </c>
      <c r="L12" s="1664" t="s">
        <v>17</v>
      </c>
      <c r="M12" s="1664" t="s">
        <v>18</v>
      </c>
      <c r="N12" s="1664" t="s">
        <v>19</v>
      </c>
      <c r="O12" s="1664" t="s">
        <v>20</v>
      </c>
    </row>
    <row r="13" spans="2:15" x14ac:dyDescent="0.25">
      <c r="B13" s="1666"/>
      <c r="C13" s="1664"/>
      <c r="D13" s="1664"/>
      <c r="E13" s="1664"/>
      <c r="F13" s="1664"/>
      <c r="G13" s="1047" t="s">
        <v>21</v>
      </c>
      <c r="H13" s="1664"/>
      <c r="I13" s="1664"/>
      <c r="J13" s="1664"/>
      <c r="K13" s="1664"/>
      <c r="L13" s="1664"/>
      <c r="M13" s="1664"/>
      <c r="N13" s="1664"/>
      <c r="O13" s="1664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641" t="s">
        <v>1269</v>
      </c>
      <c r="C48" s="1641"/>
      <c r="D48" s="1641"/>
      <c r="E48" s="753"/>
      <c r="F48" s="753"/>
      <c r="G48" s="754"/>
      <c r="H48" s="755"/>
      <c r="J48" s="1642" t="s">
        <v>852</v>
      </c>
      <c r="K48" s="1642"/>
      <c r="L48" s="1642"/>
      <c r="M48" s="1642"/>
      <c r="N48" s="1642"/>
      <c r="O48" s="1642"/>
    </row>
    <row r="49" spans="2:15" s="259" customFormat="1" ht="19.5" customHeight="1" x14ac:dyDescent="0.25">
      <c r="B49" s="1579" t="s">
        <v>1270</v>
      </c>
      <c r="C49" s="1579"/>
      <c r="D49" s="1579"/>
      <c r="E49" s="753"/>
      <c r="F49" s="753"/>
      <c r="G49" s="754"/>
      <c r="H49" s="755"/>
      <c r="J49" s="1643" t="s">
        <v>1224</v>
      </c>
      <c r="K49" s="1643"/>
      <c r="L49" s="1643"/>
      <c r="M49" s="1643"/>
      <c r="N49" s="1643"/>
      <c r="O49" s="1643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580"/>
      <c r="K61" s="1580"/>
      <c r="L61" s="1580"/>
      <c r="M61" s="1580"/>
      <c r="N61" s="1580"/>
      <c r="O61" s="1580"/>
    </row>
    <row r="62" spans="2:15" ht="15.75" x14ac:dyDescent="0.25">
      <c r="B62" s="267"/>
      <c r="C62" s="267"/>
      <c r="D62" s="267"/>
      <c r="E62" s="268"/>
      <c r="F62" s="268"/>
      <c r="G62" s="269"/>
      <c r="H62" s="1500"/>
      <c r="I62" s="1500"/>
      <c r="J62" s="1500"/>
      <c r="K62" s="1500"/>
      <c r="L62" s="1500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3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3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3" x14ac:dyDescent="0.25">
      <c r="B8" s="1644" t="s">
        <v>1454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3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68" t="s">
        <v>7</v>
      </c>
      <c r="C11" s="1668" t="s">
        <v>802</v>
      </c>
      <c r="D11" s="1669" t="s">
        <v>9</v>
      </c>
      <c r="E11" s="1046" t="s">
        <v>12</v>
      </c>
      <c r="F11" s="1670" t="s">
        <v>13</v>
      </c>
      <c r="G11" s="1667" t="s">
        <v>14</v>
      </c>
      <c r="H11" s="1667" t="s">
        <v>15</v>
      </c>
      <c r="I11" s="1667" t="s">
        <v>16</v>
      </c>
      <c r="J11" s="1667" t="s">
        <v>17</v>
      </c>
      <c r="K11" s="1667" t="s">
        <v>18</v>
      </c>
      <c r="L11" s="1667" t="s">
        <v>19</v>
      </c>
      <c r="M11" s="1667" t="s">
        <v>20</v>
      </c>
    </row>
    <row r="12" spans="2:13" ht="16.5" customHeight="1" x14ac:dyDescent="0.25">
      <c r="B12" s="1668"/>
      <c r="C12" s="1668"/>
      <c r="D12" s="1669"/>
      <c r="E12" s="1046" t="s">
        <v>21</v>
      </c>
      <c r="F12" s="1670"/>
      <c r="G12" s="1667"/>
      <c r="H12" s="1667"/>
      <c r="I12" s="1667"/>
      <c r="J12" s="1667"/>
      <c r="K12" s="1667"/>
      <c r="L12" s="1667"/>
      <c r="M12" s="1667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647" t="s">
        <v>1372</v>
      </c>
      <c r="H69" s="1647"/>
      <c r="I69" s="1647"/>
      <c r="J69" s="1647"/>
      <c r="K69" s="1647"/>
      <c r="L69" s="1647"/>
    </row>
    <row r="70" spans="2:12" x14ac:dyDescent="0.25">
      <c r="B70" s="1083" t="s">
        <v>1238</v>
      </c>
      <c r="C70" s="1083"/>
      <c r="D70" s="921"/>
      <c r="E70" s="915"/>
      <c r="F70" s="915"/>
      <c r="G70" s="1653" t="s">
        <v>1222</v>
      </c>
      <c r="H70" s="1653"/>
      <c r="I70" s="1653"/>
      <c r="J70" s="1653"/>
      <c r="K70" s="1653"/>
      <c r="L70" s="1653"/>
    </row>
    <row r="71" spans="2:12" x14ac:dyDescent="0.25">
      <c r="B71" s="916" t="s">
        <v>1239</v>
      </c>
      <c r="C71" s="916"/>
      <c r="D71" s="915"/>
      <c r="E71" s="915"/>
      <c r="F71" s="923"/>
      <c r="G71" s="1652" t="s">
        <v>1224</v>
      </c>
      <c r="H71" s="1652"/>
      <c r="I71" s="1652"/>
      <c r="J71" s="1652"/>
      <c r="K71" s="1652"/>
      <c r="L71" s="1652"/>
    </row>
    <row r="81" spans="5:13" x14ac:dyDescent="0.25">
      <c r="E81" s="924"/>
      <c r="F81" s="923"/>
      <c r="G81" s="915"/>
      <c r="H81" s="1649"/>
      <c r="I81" s="1649"/>
      <c r="J81" s="1649"/>
      <c r="K81" s="1649"/>
      <c r="L81" s="1649"/>
      <c r="M81" s="1649"/>
    </row>
    <row r="82" spans="5:13" x14ac:dyDescent="0.25">
      <c r="E82" s="925"/>
      <c r="F82" s="1645"/>
      <c r="G82" s="1645"/>
      <c r="H82" s="1645"/>
      <c r="I82" s="1645"/>
      <c r="J82" s="1645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9:L69"/>
    <mergeCell ref="G70:L70"/>
    <mergeCell ref="G71:L71"/>
    <mergeCell ref="H81:M81"/>
    <mergeCell ref="F82:J8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07" t="s">
        <v>0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2:13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1455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8" t="s">
        <v>1197</v>
      </c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3" t="s">
        <v>7</v>
      </c>
      <c r="C11" s="1660" t="s">
        <v>802</v>
      </c>
      <c r="D11" s="1660" t="s">
        <v>9</v>
      </c>
      <c r="E11" s="1067" t="s">
        <v>12</v>
      </c>
      <c r="F11" s="1672" t="s">
        <v>13</v>
      </c>
      <c r="G11" s="1671" t="s">
        <v>14</v>
      </c>
      <c r="H11" s="1671" t="s">
        <v>15</v>
      </c>
      <c r="I11" s="1671" t="s">
        <v>16</v>
      </c>
      <c r="J11" s="1671" t="s">
        <v>17</v>
      </c>
      <c r="K11" s="1671" t="s">
        <v>18</v>
      </c>
      <c r="L11" s="1671" t="s">
        <v>19</v>
      </c>
      <c r="M11" s="1671" t="s">
        <v>20</v>
      </c>
    </row>
    <row r="12" spans="2:13" ht="15" customHeight="1" x14ac:dyDescent="0.25">
      <c r="B12" s="1663"/>
      <c r="C12" s="1660"/>
      <c r="D12" s="1660"/>
      <c r="E12" s="1067" t="s">
        <v>21</v>
      </c>
      <c r="F12" s="1672"/>
      <c r="G12" s="1671"/>
      <c r="H12" s="1671"/>
      <c r="I12" s="1671"/>
      <c r="J12" s="1671"/>
      <c r="K12" s="1671"/>
      <c r="L12" s="1671"/>
      <c r="M12" s="1671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633" t="s">
        <v>1250</v>
      </c>
      <c r="H38" s="1633"/>
      <c r="I38" s="1633"/>
      <c r="J38" s="1633"/>
      <c r="K38" s="1633"/>
      <c r="L38" s="1633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578" t="s">
        <v>852</v>
      </c>
      <c r="H39" s="1578"/>
      <c r="I39" s="1578"/>
      <c r="J39" s="1578"/>
      <c r="K39" s="1578"/>
      <c r="L39" s="1578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579" t="s">
        <v>1257</v>
      </c>
      <c r="H40" s="1579"/>
      <c r="I40" s="1579"/>
      <c r="J40" s="1579"/>
      <c r="K40" s="1579"/>
      <c r="L40" s="1579"/>
      <c r="M40" s="537"/>
    </row>
    <row r="41" spans="2:13" x14ac:dyDescent="0.25">
      <c r="B41" s="546"/>
      <c r="C41" s="546"/>
      <c r="D41" s="547"/>
      <c r="E41" s="541"/>
      <c r="F41" s="540"/>
      <c r="G41" s="537"/>
      <c r="H41" s="1580"/>
      <c r="I41" s="1580"/>
      <c r="J41" s="1580"/>
      <c r="K41" s="1580"/>
      <c r="L41" s="1580"/>
      <c r="M41" s="1580"/>
    </row>
    <row r="42" spans="2:13" ht="15.75" x14ac:dyDescent="0.25">
      <c r="B42" s="267"/>
      <c r="C42" s="267"/>
      <c r="D42" s="268"/>
      <c r="E42" s="269"/>
      <c r="F42" s="1500"/>
      <c r="G42" s="1500"/>
      <c r="H42" s="1500"/>
      <c r="I42" s="1500"/>
      <c r="J42" s="1500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1502"/>
      <c r="O6" s="259"/>
    </row>
    <row r="7" spans="2:15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259"/>
    </row>
    <row r="8" spans="2:15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259"/>
    </row>
    <row r="9" spans="2:15" x14ac:dyDescent="0.25">
      <c r="B9" s="1502" t="s">
        <v>1457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259"/>
    </row>
    <row r="10" spans="2:15" x14ac:dyDescent="0.25">
      <c r="B10" s="1588" t="s">
        <v>412</v>
      </c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1588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63" t="s">
        <v>7</v>
      </c>
      <c r="C12" s="1660" t="s">
        <v>937</v>
      </c>
      <c r="D12" s="1660" t="s">
        <v>9</v>
      </c>
      <c r="E12" s="1067" t="s">
        <v>832</v>
      </c>
      <c r="F12" s="1672" t="s">
        <v>12</v>
      </c>
      <c r="G12" s="1671" t="s">
        <v>13</v>
      </c>
      <c r="H12" s="1671" t="s">
        <v>14</v>
      </c>
      <c r="I12" s="1671" t="s">
        <v>15</v>
      </c>
      <c r="J12" s="1671" t="s">
        <v>16</v>
      </c>
      <c r="K12" s="1671" t="s">
        <v>17</v>
      </c>
      <c r="L12" s="1671" t="s">
        <v>18</v>
      </c>
      <c r="M12" s="1671" t="s">
        <v>19</v>
      </c>
      <c r="N12" s="1663" t="s">
        <v>20</v>
      </c>
    </row>
    <row r="13" spans="2:15" x14ac:dyDescent="0.25">
      <c r="B13" s="1663"/>
      <c r="C13" s="1660"/>
      <c r="D13" s="1660"/>
      <c r="E13" s="1067" t="s">
        <v>21</v>
      </c>
      <c r="F13" s="1672" t="s">
        <v>21</v>
      </c>
      <c r="G13" s="1671"/>
      <c r="H13" s="1671"/>
      <c r="I13" s="1671"/>
      <c r="J13" s="1671"/>
      <c r="K13" s="1671"/>
      <c r="L13" s="1671"/>
      <c r="M13" s="1671"/>
      <c r="N13" s="1663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577" t="s">
        <v>1225</v>
      </c>
      <c r="J36" s="1577"/>
      <c r="K36" s="1577"/>
      <c r="L36" s="1577"/>
      <c r="M36" s="1577"/>
      <c r="N36" s="1577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578" t="s">
        <v>852</v>
      </c>
      <c r="J37" s="1578"/>
      <c r="K37" s="1578"/>
      <c r="L37" s="1578"/>
      <c r="M37" s="1578"/>
      <c r="N37" s="1578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579" t="s">
        <v>1445</v>
      </c>
      <c r="J38" s="1579"/>
      <c r="K38" s="1579"/>
      <c r="L38" s="1579"/>
      <c r="M38" s="1579"/>
      <c r="N38" s="1579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580"/>
      <c r="K39" s="1580"/>
      <c r="L39" s="1580"/>
      <c r="M39" s="1580"/>
      <c r="N39" s="1580"/>
      <c r="O39" s="1580"/>
    </row>
    <row r="40" spans="2:15" ht="15.75" x14ac:dyDescent="0.25">
      <c r="B40" s="267"/>
      <c r="C40" s="267"/>
      <c r="D40" s="267"/>
      <c r="E40" s="268"/>
      <c r="F40" s="268"/>
      <c r="G40" s="269"/>
      <c r="H40" s="1500"/>
      <c r="I40" s="1500"/>
      <c r="J40" s="1500"/>
      <c r="K40" s="1500"/>
      <c r="L40" s="1500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0:L40"/>
    <mergeCell ref="H12:H13"/>
    <mergeCell ref="I12:I13"/>
    <mergeCell ref="J12:J13"/>
    <mergeCell ref="K12:K13"/>
    <mergeCell ref="L12:L13"/>
    <mergeCell ref="N12:N13"/>
    <mergeCell ref="I36:N36"/>
    <mergeCell ref="I37:N37"/>
    <mergeCell ref="I38:N38"/>
    <mergeCell ref="J39:O39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1466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10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3" t="s">
        <v>1255</v>
      </c>
      <c r="H31" s="1633"/>
      <c r="I31" s="1633"/>
      <c r="J31" s="1633"/>
      <c r="K31" s="1633"/>
      <c r="L31" s="163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78" t="s">
        <v>852</v>
      </c>
      <c r="H32" s="1578"/>
      <c r="I32" s="1578"/>
      <c r="J32" s="1578"/>
      <c r="K32" s="1578"/>
      <c r="L32" s="157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79" t="s">
        <v>1257</v>
      </c>
      <c r="H33" s="1579"/>
      <c r="I33" s="1579"/>
      <c r="J33" s="1579"/>
      <c r="K33" s="1579"/>
      <c r="L33" s="1579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0"/>
      <c r="I34" s="1580"/>
      <c r="J34" s="1580"/>
      <c r="K34" s="1580"/>
      <c r="L34" s="1580"/>
      <c r="M34" s="1580"/>
    </row>
    <row r="35" spans="2:13" ht="15.75" x14ac:dyDescent="0.25">
      <c r="B35" s="267"/>
      <c r="C35" s="267"/>
      <c r="D35" s="268"/>
      <c r="E35" s="269"/>
      <c r="F35" s="1500"/>
      <c r="G35" s="1500"/>
      <c r="H35" s="1500"/>
      <c r="I35" s="1500"/>
      <c r="J35" s="1500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36" t="s">
        <v>0</v>
      </c>
      <c r="B6" s="1636"/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</row>
    <row r="7" spans="1:14" ht="0.75" customHeight="1" x14ac:dyDescent="0.25">
      <c r="A7" s="1636"/>
      <c r="B7" s="1636"/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1:14" ht="15.75" x14ac:dyDescent="0.25">
      <c r="A8" s="1636" t="s">
        <v>1460</v>
      </c>
      <c r="B8" s="1636"/>
      <c r="C8" s="1636"/>
      <c r="D8" s="1636"/>
      <c r="E8" s="1636"/>
      <c r="F8" s="1636"/>
      <c r="G8" s="1636"/>
      <c r="H8" s="1636"/>
      <c r="I8" s="1636"/>
      <c r="J8" s="1636"/>
      <c r="K8" s="1636"/>
      <c r="L8" s="1636"/>
      <c r="M8" s="1636"/>
    </row>
    <row r="9" spans="1:14" ht="15.75" x14ac:dyDescent="0.25">
      <c r="A9" s="1636" t="s">
        <v>1469</v>
      </c>
      <c r="B9" s="1636"/>
      <c r="C9" s="1636"/>
      <c r="D9" s="1636"/>
      <c r="E9" s="1636"/>
      <c r="F9" s="1636"/>
      <c r="G9" s="1636"/>
      <c r="H9" s="1636"/>
      <c r="I9" s="1636"/>
      <c r="J9" s="1636"/>
      <c r="K9" s="1636"/>
      <c r="L9" s="1636"/>
      <c r="M9" s="1636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56" t="s">
        <v>17</v>
      </c>
      <c r="K12" s="1656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56"/>
      <c r="K13" s="1656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654" t="s">
        <v>1271</v>
      </c>
      <c r="B247" s="1654"/>
      <c r="C247" s="874"/>
      <c r="D247" s="874"/>
      <c r="E247" s="875"/>
      <c r="F247" s="873"/>
      <c r="G247" s="873"/>
      <c r="H247" s="1634" t="s">
        <v>852</v>
      </c>
      <c r="I247" s="1634"/>
      <c r="J247" s="1634"/>
      <c r="K247" s="1634"/>
      <c r="L247" s="1634"/>
      <c r="M247" s="1634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635" t="s">
        <v>1370</v>
      </c>
      <c r="J248" s="1635"/>
      <c r="K248" s="1635"/>
      <c r="L248" s="1635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1470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61"/>
      <c r="N12" s="1661"/>
      <c r="O12" s="166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659" t="s">
        <v>1375</v>
      </c>
      <c r="J153" s="1659"/>
      <c r="K153" s="1659"/>
      <c r="L153" s="1659"/>
      <c r="M153" s="1659"/>
      <c r="N153" s="1659"/>
      <c r="O153" s="1659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643" t="s">
        <v>1224</v>
      </c>
      <c r="J154" s="1643"/>
      <c r="K154" s="1643"/>
      <c r="L154" s="1643"/>
      <c r="M154" s="1643"/>
      <c r="N154" s="1643"/>
      <c r="O154" s="1643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3:O153"/>
    <mergeCell ref="I154:O154"/>
    <mergeCell ref="L11:L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1502"/>
      <c r="O6" s="1502"/>
    </row>
    <row r="7" spans="2:15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1471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3" t="s">
        <v>5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  <c r="N10" s="1503"/>
      <c r="O10" s="1503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665" t="s">
        <v>7</v>
      </c>
      <c r="C12" s="1664" t="s">
        <v>937</v>
      </c>
      <c r="D12" s="1664" t="s">
        <v>8</v>
      </c>
      <c r="E12" s="1664" t="s">
        <v>10</v>
      </c>
      <c r="F12" s="1664" t="s">
        <v>11</v>
      </c>
      <c r="G12" s="1047" t="s">
        <v>12</v>
      </c>
      <c r="H12" s="1664" t="s">
        <v>13</v>
      </c>
      <c r="I12" s="1664" t="s">
        <v>14</v>
      </c>
      <c r="J12" s="1664" t="s">
        <v>15</v>
      </c>
      <c r="K12" s="1664" t="s">
        <v>16</v>
      </c>
      <c r="L12" s="1664" t="s">
        <v>17</v>
      </c>
      <c r="M12" s="1664" t="s">
        <v>18</v>
      </c>
      <c r="N12" s="1664" t="s">
        <v>19</v>
      </c>
      <c r="O12" s="1664" t="s">
        <v>20</v>
      </c>
    </row>
    <row r="13" spans="2:15" x14ac:dyDescent="0.25">
      <c r="B13" s="1666"/>
      <c r="C13" s="1664"/>
      <c r="D13" s="1664"/>
      <c r="E13" s="1664"/>
      <c r="F13" s="1664"/>
      <c r="G13" s="1047" t="s">
        <v>21</v>
      </c>
      <c r="H13" s="1664"/>
      <c r="I13" s="1664"/>
      <c r="J13" s="1664"/>
      <c r="K13" s="1664"/>
      <c r="L13" s="1664"/>
      <c r="M13" s="1664"/>
      <c r="N13" s="1664"/>
      <c r="O13" s="1664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641" t="s">
        <v>1269</v>
      </c>
      <c r="C48" s="1641"/>
      <c r="D48" s="1641"/>
      <c r="E48" s="753"/>
      <c r="F48" s="753"/>
      <c r="G48" s="754"/>
      <c r="H48" s="755"/>
      <c r="J48" s="1642" t="s">
        <v>852</v>
      </c>
      <c r="K48" s="1642"/>
      <c r="L48" s="1642"/>
      <c r="M48" s="1642"/>
      <c r="N48" s="1642"/>
      <c r="O48" s="1642"/>
    </row>
    <row r="49" spans="2:15" s="259" customFormat="1" ht="19.5" customHeight="1" x14ac:dyDescent="0.25">
      <c r="B49" s="1579" t="s">
        <v>1270</v>
      </c>
      <c r="C49" s="1579"/>
      <c r="D49" s="1579"/>
      <c r="E49" s="753"/>
      <c r="F49" s="753"/>
      <c r="G49" s="754"/>
      <c r="H49" s="755"/>
      <c r="J49" s="1643" t="s">
        <v>1224</v>
      </c>
      <c r="K49" s="1643"/>
      <c r="L49" s="1643"/>
      <c r="M49" s="1643"/>
      <c r="N49" s="1643"/>
      <c r="O49" s="1643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580"/>
      <c r="K61" s="1580"/>
      <c r="L61" s="1580"/>
      <c r="M61" s="1580"/>
      <c r="N61" s="1580"/>
      <c r="O61" s="1580"/>
    </row>
    <row r="62" spans="2:15" ht="15.75" x14ac:dyDescent="0.25">
      <c r="B62" s="267"/>
      <c r="C62" s="267"/>
      <c r="D62" s="267"/>
      <c r="E62" s="268"/>
      <c r="F62" s="268"/>
      <c r="G62" s="269"/>
      <c r="H62" s="1500"/>
      <c r="I62" s="1500"/>
      <c r="J62" s="1500"/>
      <c r="K62" s="1500"/>
      <c r="L62" s="1500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3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3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3" x14ac:dyDescent="0.25">
      <c r="B8" s="1644" t="s">
        <v>1472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3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68" t="s">
        <v>7</v>
      </c>
      <c r="C11" s="1668" t="s">
        <v>802</v>
      </c>
      <c r="D11" s="1669" t="s">
        <v>9</v>
      </c>
      <c r="E11" s="1046" t="s">
        <v>12</v>
      </c>
      <c r="F11" s="1670" t="s">
        <v>13</v>
      </c>
      <c r="G11" s="1667" t="s">
        <v>14</v>
      </c>
      <c r="H11" s="1667" t="s">
        <v>15</v>
      </c>
      <c r="I11" s="1667" t="s">
        <v>16</v>
      </c>
      <c r="J11" s="1667" t="s">
        <v>17</v>
      </c>
      <c r="K11" s="1667" t="s">
        <v>18</v>
      </c>
      <c r="L11" s="1667" t="s">
        <v>19</v>
      </c>
      <c r="M11" s="1667" t="s">
        <v>20</v>
      </c>
    </row>
    <row r="12" spans="2:13" ht="16.5" customHeight="1" x14ac:dyDescent="0.25">
      <c r="B12" s="1668"/>
      <c r="C12" s="1668"/>
      <c r="D12" s="1669"/>
      <c r="E12" s="1046" t="s">
        <v>21</v>
      </c>
      <c r="F12" s="1670"/>
      <c r="G12" s="1667"/>
      <c r="H12" s="1667"/>
      <c r="I12" s="1667"/>
      <c r="J12" s="1667"/>
      <c r="K12" s="1667"/>
      <c r="L12" s="1667"/>
      <c r="M12" s="1667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647" t="s">
        <v>1372</v>
      </c>
      <c r="H66" s="1647"/>
      <c r="I66" s="1647"/>
      <c r="J66" s="1647"/>
      <c r="K66" s="1647"/>
      <c r="L66" s="1647"/>
    </row>
    <row r="67" spans="2:13" x14ac:dyDescent="0.25">
      <c r="B67" s="1083" t="s">
        <v>1238</v>
      </c>
      <c r="C67" s="1083"/>
      <c r="D67" s="921"/>
      <c r="E67" s="915"/>
      <c r="F67" s="915"/>
      <c r="G67" s="1653" t="s">
        <v>1222</v>
      </c>
      <c r="H67" s="1653"/>
      <c r="I67" s="1653"/>
      <c r="J67" s="1653"/>
      <c r="K67" s="1653"/>
      <c r="L67" s="1653"/>
    </row>
    <row r="68" spans="2:13" x14ac:dyDescent="0.25">
      <c r="B68" s="916" t="s">
        <v>1239</v>
      </c>
      <c r="C68" s="916"/>
      <c r="D68" s="915"/>
      <c r="E68" s="915"/>
      <c r="F68" s="923"/>
      <c r="G68" s="1652" t="s">
        <v>1224</v>
      </c>
      <c r="H68" s="1652"/>
      <c r="I68" s="1652"/>
      <c r="J68" s="1652"/>
      <c r="K68" s="1652"/>
      <c r="L68" s="1652"/>
    </row>
    <row r="72" spans="2:13" ht="30" customHeight="1" x14ac:dyDescent="0.25"/>
    <row r="78" spans="2:13" x14ac:dyDescent="0.25">
      <c r="E78" s="924"/>
      <c r="F78" s="923"/>
      <c r="G78" s="915"/>
      <c r="H78" s="1649"/>
      <c r="I78" s="1649"/>
      <c r="J78" s="1649"/>
      <c r="K78" s="1649"/>
      <c r="L78" s="1649"/>
      <c r="M78" s="1649"/>
    </row>
    <row r="79" spans="2:13" x14ac:dyDescent="0.25">
      <c r="E79" s="925"/>
      <c r="F79" s="1645"/>
      <c r="G79" s="1645"/>
      <c r="H79" s="1645"/>
      <c r="I79" s="1645"/>
      <c r="J79" s="1645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6:L66"/>
    <mergeCell ref="G67:L67"/>
    <mergeCell ref="G68:L68"/>
    <mergeCell ref="H78:M78"/>
    <mergeCell ref="F79:J79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1502"/>
      <c r="O6" s="259"/>
    </row>
    <row r="7" spans="2:15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259"/>
    </row>
    <row r="8" spans="2:15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259"/>
    </row>
    <row r="9" spans="2:15" x14ac:dyDescent="0.25">
      <c r="B9" s="1502" t="s">
        <v>1474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259"/>
    </row>
    <row r="10" spans="2:15" x14ac:dyDescent="0.25">
      <c r="B10" s="1588" t="s">
        <v>412</v>
      </c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1588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63" t="s">
        <v>7</v>
      </c>
      <c r="C12" s="1660" t="s">
        <v>937</v>
      </c>
      <c r="D12" s="1660" t="s">
        <v>9</v>
      </c>
      <c r="E12" s="1067" t="s">
        <v>832</v>
      </c>
      <c r="F12" s="1672" t="s">
        <v>12</v>
      </c>
      <c r="G12" s="1671" t="s">
        <v>13</v>
      </c>
      <c r="H12" s="1671" t="s">
        <v>14</v>
      </c>
      <c r="I12" s="1671" t="s">
        <v>15</v>
      </c>
      <c r="J12" s="1671" t="s">
        <v>16</v>
      </c>
      <c r="K12" s="1671" t="s">
        <v>17</v>
      </c>
      <c r="L12" s="1671" t="s">
        <v>18</v>
      </c>
      <c r="M12" s="1671" t="s">
        <v>19</v>
      </c>
      <c r="N12" s="1663" t="s">
        <v>20</v>
      </c>
    </row>
    <row r="13" spans="2:15" x14ac:dyDescent="0.25">
      <c r="B13" s="1663"/>
      <c r="C13" s="1660"/>
      <c r="D13" s="1660"/>
      <c r="E13" s="1067" t="s">
        <v>21</v>
      </c>
      <c r="F13" s="1672" t="s">
        <v>21</v>
      </c>
      <c r="G13" s="1671"/>
      <c r="H13" s="1671"/>
      <c r="I13" s="1671"/>
      <c r="J13" s="1671"/>
      <c r="K13" s="1671"/>
      <c r="L13" s="1671"/>
      <c r="M13" s="1671"/>
      <c r="N13" s="1663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577" t="s">
        <v>1225</v>
      </c>
      <c r="J40" s="1577"/>
      <c r="K40" s="1577"/>
      <c r="L40" s="1577"/>
      <c r="M40" s="1577"/>
      <c r="N40" s="1577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578" t="s">
        <v>852</v>
      </c>
      <c r="J41" s="1578"/>
      <c r="K41" s="1578"/>
      <c r="L41" s="1578"/>
      <c r="M41" s="1578"/>
      <c r="N41" s="1578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579" t="s">
        <v>1445</v>
      </c>
      <c r="J42" s="1579"/>
      <c r="K42" s="1579"/>
      <c r="L42" s="1579"/>
      <c r="M42" s="1579"/>
      <c r="N42" s="1579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580"/>
      <c r="K43" s="1580"/>
      <c r="L43" s="1580"/>
      <c r="M43" s="1580"/>
      <c r="N43" s="1580"/>
      <c r="O43" s="1580"/>
    </row>
    <row r="44" spans="2:15" ht="15.75" x14ac:dyDescent="0.25">
      <c r="B44" s="267"/>
      <c r="C44" s="267"/>
      <c r="D44" s="267"/>
      <c r="E44" s="268"/>
      <c r="F44" s="268"/>
      <c r="G44" s="269"/>
      <c r="H44" s="1500"/>
      <c r="I44" s="1500"/>
      <c r="J44" s="1500"/>
      <c r="K44" s="1500"/>
      <c r="L44" s="1500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07" t="s">
        <v>0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2:13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1473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8" t="s">
        <v>1197</v>
      </c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3" t="s">
        <v>7</v>
      </c>
      <c r="C11" s="1660" t="s">
        <v>802</v>
      </c>
      <c r="D11" s="1660" t="s">
        <v>9</v>
      </c>
      <c r="E11" s="1067" t="s">
        <v>12</v>
      </c>
      <c r="F11" s="1672" t="s">
        <v>13</v>
      </c>
      <c r="G11" s="1671" t="s">
        <v>14</v>
      </c>
      <c r="H11" s="1671" t="s">
        <v>15</v>
      </c>
      <c r="I11" s="1671" t="s">
        <v>16</v>
      </c>
      <c r="J11" s="1671" t="s">
        <v>17</v>
      </c>
      <c r="K11" s="1671" t="s">
        <v>18</v>
      </c>
      <c r="L11" s="1671" t="s">
        <v>19</v>
      </c>
      <c r="M11" s="1671" t="s">
        <v>20</v>
      </c>
    </row>
    <row r="12" spans="2:13" ht="15" customHeight="1" x14ac:dyDescent="0.25">
      <c r="B12" s="1663"/>
      <c r="C12" s="1660"/>
      <c r="D12" s="1660"/>
      <c r="E12" s="1067" t="s">
        <v>21</v>
      </c>
      <c r="F12" s="1672"/>
      <c r="G12" s="1671"/>
      <c r="H12" s="1671"/>
      <c r="I12" s="1671"/>
      <c r="J12" s="1671"/>
      <c r="K12" s="1671"/>
      <c r="L12" s="1671"/>
      <c r="M12" s="1671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633" t="s">
        <v>1250</v>
      </c>
      <c r="H42" s="1633"/>
      <c r="I42" s="1633"/>
      <c r="J42" s="1633"/>
      <c r="K42" s="1633"/>
      <c r="L42" s="1633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578" t="s">
        <v>852</v>
      </c>
      <c r="H43" s="1578"/>
      <c r="I43" s="1578"/>
      <c r="J43" s="1578"/>
      <c r="K43" s="1578"/>
      <c r="L43" s="1578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579" t="s">
        <v>1257</v>
      </c>
      <c r="H44" s="1579"/>
      <c r="I44" s="1579"/>
      <c r="J44" s="1579"/>
      <c r="K44" s="1579"/>
      <c r="L44" s="1579"/>
      <c r="M44" s="537"/>
    </row>
    <row r="45" spans="2:13" x14ac:dyDescent="0.25">
      <c r="B45" s="546"/>
      <c r="C45" s="546"/>
      <c r="D45" s="547"/>
      <c r="E45" s="541"/>
      <c r="F45" s="540"/>
      <c r="G45" s="537"/>
      <c r="H45" s="1580"/>
      <c r="I45" s="1580"/>
      <c r="J45" s="1580"/>
      <c r="K45" s="1580"/>
      <c r="L45" s="1580"/>
      <c r="M45" s="1580"/>
    </row>
    <row r="46" spans="2:13" ht="15.75" x14ac:dyDescent="0.25">
      <c r="B46" s="267"/>
      <c r="C46" s="267"/>
      <c r="D46" s="268"/>
      <c r="E46" s="269"/>
      <c r="F46" s="1500"/>
      <c r="G46" s="1500"/>
      <c r="H46" s="1500"/>
      <c r="I46" s="1500"/>
      <c r="J46" s="1500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1482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10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3" t="s">
        <v>1255</v>
      </c>
      <c r="H31" s="1633"/>
      <c r="I31" s="1633"/>
      <c r="J31" s="1633"/>
      <c r="K31" s="1633"/>
      <c r="L31" s="163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78" t="s">
        <v>852</v>
      </c>
      <c r="H32" s="1578"/>
      <c r="I32" s="1578"/>
      <c r="J32" s="1578"/>
      <c r="K32" s="1578"/>
      <c r="L32" s="157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79" t="s">
        <v>1257</v>
      </c>
      <c r="H33" s="1579"/>
      <c r="I33" s="1579"/>
      <c r="J33" s="1579"/>
      <c r="K33" s="1579"/>
      <c r="L33" s="1579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0"/>
      <c r="I34" s="1580"/>
      <c r="J34" s="1580"/>
      <c r="K34" s="1580"/>
      <c r="L34" s="1580"/>
      <c r="M34" s="1580"/>
    </row>
    <row r="35" spans="2:13" ht="15.75" x14ac:dyDescent="0.25">
      <c r="B35" s="267"/>
      <c r="C35" s="267"/>
      <c r="D35" s="268"/>
      <c r="E35" s="269"/>
      <c r="F35" s="1500"/>
      <c r="G35" s="1500"/>
      <c r="H35" s="1500"/>
      <c r="I35" s="1500"/>
      <c r="J35" s="1500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36" t="s">
        <v>1502</v>
      </c>
      <c r="B6" s="1636"/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</row>
    <row r="7" spans="1:14" ht="0.75" customHeight="1" x14ac:dyDescent="0.25">
      <c r="A7" s="1636"/>
      <c r="B7" s="1636"/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1:14" ht="15.75" x14ac:dyDescent="0.25">
      <c r="A8" s="1636" t="s">
        <v>1460</v>
      </c>
      <c r="B8" s="1636"/>
      <c r="C8" s="1636"/>
      <c r="D8" s="1636"/>
      <c r="E8" s="1636"/>
      <c r="F8" s="1636"/>
      <c r="G8" s="1636"/>
      <c r="H8" s="1636"/>
      <c r="I8" s="1636"/>
      <c r="J8" s="1636"/>
      <c r="K8" s="1636"/>
      <c r="L8" s="1636"/>
      <c r="M8" s="1636"/>
    </row>
    <row r="9" spans="1:14" ht="15.75" x14ac:dyDescent="0.25">
      <c r="A9" s="1636" t="s">
        <v>1483</v>
      </c>
      <c r="B9" s="1636"/>
      <c r="C9" s="1636"/>
      <c r="D9" s="1636"/>
      <c r="E9" s="1636"/>
      <c r="F9" s="1636"/>
      <c r="G9" s="1636"/>
      <c r="H9" s="1636"/>
      <c r="I9" s="1636"/>
      <c r="J9" s="1636"/>
      <c r="K9" s="1636"/>
      <c r="L9" s="1636"/>
      <c r="M9" s="1636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56" t="s">
        <v>17</v>
      </c>
      <c r="K12" s="1656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56"/>
      <c r="K13" s="1656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ref="L38" si="6">+H38+I38+J38+K38</f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7">SUM(G32:G38)</f>
        <v>457500</v>
      </c>
      <c r="H39" s="963">
        <f t="shared" si="7"/>
        <v>13130.250000000002</v>
      </c>
      <c r="I39" s="963">
        <f t="shared" si="7"/>
        <v>37798.360000000008</v>
      </c>
      <c r="J39" s="963">
        <f t="shared" si="7"/>
        <v>13907.999999999998</v>
      </c>
      <c r="K39" s="963">
        <f t="shared" si="7"/>
        <v>7136.84</v>
      </c>
      <c r="L39" s="963">
        <f t="shared" si="7"/>
        <v>71973.450000000012</v>
      </c>
      <c r="M39" s="963">
        <f t="shared" si="7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8">SUM(H42)</f>
        <v>2152.5</v>
      </c>
      <c r="I43" s="963">
        <f t="shared" si="8"/>
        <v>6309.38</v>
      </c>
      <c r="J43" s="965">
        <f t="shared" si="8"/>
        <v>2280</v>
      </c>
      <c r="K43" s="963">
        <f t="shared" si="8"/>
        <v>25</v>
      </c>
      <c r="L43" s="963">
        <f t="shared" si="8"/>
        <v>10766.880000000001</v>
      </c>
      <c r="M43" s="965">
        <f t="shared" si="8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9">SUM(F46:F47)</f>
        <v>0</v>
      </c>
      <c r="G48" s="965">
        <f t="shared" si="9"/>
        <v>61500</v>
      </c>
      <c r="H48" s="965">
        <f t="shared" si="9"/>
        <v>1765.05</v>
      </c>
      <c r="I48" s="1071">
        <f t="shared" si="9"/>
        <v>0</v>
      </c>
      <c r="J48" s="965">
        <f t="shared" si="9"/>
        <v>1869.6</v>
      </c>
      <c r="K48" s="963">
        <f t="shared" si="9"/>
        <v>1765.46</v>
      </c>
      <c r="L48" s="963">
        <f t="shared" si="9"/>
        <v>5400.1100000000006</v>
      </c>
      <c r="M48" s="965">
        <f t="shared" si="9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10">SUM(E51:E51)</f>
        <v>35000</v>
      </c>
      <c r="F52" s="964">
        <f t="shared" si="10"/>
        <v>0</v>
      </c>
      <c r="G52" s="965">
        <f t="shared" si="10"/>
        <v>35000</v>
      </c>
      <c r="H52" s="965">
        <f t="shared" si="10"/>
        <v>1004.5</v>
      </c>
      <c r="I52" s="1071">
        <f t="shared" si="10"/>
        <v>0</v>
      </c>
      <c r="J52" s="965">
        <f t="shared" si="10"/>
        <v>1064</v>
      </c>
      <c r="K52" s="963">
        <f t="shared" si="10"/>
        <v>25</v>
      </c>
      <c r="L52" s="963">
        <f t="shared" si="10"/>
        <v>2093.5</v>
      </c>
      <c r="M52" s="965">
        <f t="shared" si="10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1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si="11"/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2">SUM(F55:F57)</f>
        <v>0</v>
      </c>
      <c r="G58" s="965">
        <f>SUM(G55:G57)</f>
        <v>118500</v>
      </c>
      <c r="H58" s="965">
        <f>SUM(H55:H57)</f>
        <v>3400.95</v>
      </c>
      <c r="I58" s="1071">
        <f>SUM(I55:I57)</f>
        <v>1116.24</v>
      </c>
      <c r="J58" s="965">
        <f t="shared" si="12"/>
        <v>3602.4</v>
      </c>
      <c r="K58" s="963">
        <f>SUM(K55:K57)</f>
        <v>2346.6999999999998</v>
      </c>
      <c r="L58" s="963">
        <f>SUM(L55:L57)</f>
        <v>10466.289999999999</v>
      </c>
      <c r="M58" s="965">
        <f t="shared" si="12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3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3"/>
        <v>1898</v>
      </c>
      <c r="M63" s="953">
        <f t="shared" ref="M63:M72" si="14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3"/>
        <v>6042.4</v>
      </c>
      <c r="M64" s="953">
        <f t="shared" si="14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3"/>
        <v>1798</v>
      </c>
      <c r="M65" s="953">
        <f t="shared" si="14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3"/>
        <v>1798</v>
      </c>
      <c r="M66" s="953">
        <f t="shared" si="14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3"/>
        <v>4341.3999999999996</v>
      </c>
      <c r="M67" s="953">
        <f t="shared" si="14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3"/>
        <v>1798</v>
      </c>
      <c r="M68" s="953">
        <f t="shared" si="14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3"/>
        <v>1798</v>
      </c>
      <c r="M69" s="953">
        <f t="shared" si="14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3"/>
        <v>1798</v>
      </c>
      <c r="M70" s="953">
        <f t="shared" si="14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3"/>
        <v>1798</v>
      </c>
      <c r="M71" s="953">
        <f t="shared" si="14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3"/>
        <v>1798</v>
      </c>
      <c r="M72" s="953">
        <f t="shared" si="14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5">SUM(F70:F72)</f>
        <v>0</v>
      </c>
      <c r="G73" s="963">
        <f t="shared" ref="G73:M73" si="16">SUM(G61:G72)</f>
        <v>387000</v>
      </c>
      <c r="H73" s="963">
        <f t="shared" si="16"/>
        <v>11106.9</v>
      </c>
      <c r="I73" s="963">
        <f t="shared" si="16"/>
        <v>1873.24</v>
      </c>
      <c r="J73" s="963">
        <f t="shared" si="16"/>
        <v>11764.8</v>
      </c>
      <c r="K73" s="963">
        <f t="shared" si="16"/>
        <v>7187.7999999999993</v>
      </c>
      <c r="L73" s="963">
        <f>SUM(L61:L72)</f>
        <v>31932.739999999998</v>
      </c>
      <c r="M73" s="963">
        <f t="shared" si="16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7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7"/>
        <v>1602.5</v>
      </c>
      <c r="M77" s="953">
        <f t="shared" ref="M77:M87" si="18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7"/>
        <v>1502.5</v>
      </c>
      <c r="M78" s="953">
        <f t="shared" si="18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7"/>
        <v>1502.5</v>
      </c>
      <c r="M79" s="953">
        <f t="shared" si="18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7"/>
        <v>1502.5</v>
      </c>
      <c r="M80" s="953">
        <f t="shared" si="18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7"/>
        <v>1502.5</v>
      </c>
      <c r="M81" s="953">
        <f t="shared" si="18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7"/>
        <v>1502.5</v>
      </c>
      <c r="M82" s="953">
        <f t="shared" si="18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7"/>
        <v>1502.5</v>
      </c>
      <c r="M83" s="953">
        <f t="shared" si="18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7"/>
        <v>1502.5</v>
      </c>
      <c r="M84" s="953">
        <f t="shared" si="18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8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 t="shared" ref="L86" si="19">+H86+I86+J86+K86</f>
        <v>5908.41</v>
      </c>
      <c r="M86" s="951">
        <f t="shared" si="18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8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20">SUM(H76:H87)</f>
        <v>9714.9500000000007</v>
      </c>
      <c r="I88" s="963">
        <f t="shared" si="20"/>
        <v>936.62</v>
      </c>
      <c r="J88" s="963">
        <f t="shared" si="20"/>
        <v>10290.4</v>
      </c>
      <c r="K88" s="963">
        <f t="shared" si="20"/>
        <v>9543.57</v>
      </c>
      <c r="L88" s="963">
        <f t="shared" si="20"/>
        <v>30485.54</v>
      </c>
      <c r="M88" s="963">
        <f t="shared" si="20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1">SUM(F91:F92)</f>
        <v>0</v>
      </c>
      <c r="G93" s="965">
        <f>SUM(G91:G92)</f>
        <v>92500</v>
      </c>
      <c r="H93" s="965">
        <f>SUM(H91:H92)</f>
        <v>2654.75</v>
      </c>
      <c r="I93" s="963">
        <f t="shared" si="21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2">SUM(G96:G98)</f>
        <v>142000</v>
      </c>
      <c r="H99" s="963">
        <f t="shared" si="22"/>
        <v>4075.43</v>
      </c>
      <c r="I99" s="963">
        <f t="shared" si="22"/>
        <v>4432.92</v>
      </c>
      <c r="J99" s="963">
        <f t="shared" si="22"/>
        <v>4316.8</v>
      </c>
      <c r="K99" s="963">
        <f t="shared" si="22"/>
        <v>1346.7</v>
      </c>
      <c r="L99" s="963">
        <f t="shared" si="22"/>
        <v>14171.82</v>
      </c>
      <c r="M99" s="963">
        <f t="shared" si="22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3">SUM(G106:G107)</f>
        <v>87000</v>
      </c>
      <c r="H108" s="963">
        <f t="shared" si="23"/>
        <v>2496.9</v>
      </c>
      <c r="I108" s="963">
        <f t="shared" si="23"/>
        <v>1873.24</v>
      </c>
      <c r="J108" s="963">
        <f t="shared" si="23"/>
        <v>2644.8</v>
      </c>
      <c r="K108" s="963">
        <f t="shared" si="23"/>
        <v>50</v>
      </c>
      <c r="L108" s="963">
        <f t="shared" si="23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4">SUM(G111:G111)</f>
        <v>80000</v>
      </c>
      <c r="H112" s="965">
        <f t="shared" si="24"/>
        <v>2296</v>
      </c>
      <c r="I112" s="963">
        <f t="shared" si="24"/>
        <v>6972</v>
      </c>
      <c r="J112" s="965">
        <f t="shared" si="24"/>
        <v>2432</v>
      </c>
      <c r="K112" s="963">
        <f t="shared" si="24"/>
        <v>1740.46</v>
      </c>
      <c r="L112" s="963">
        <f t="shared" si="24"/>
        <v>13440.46</v>
      </c>
      <c r="M112" s="965">
        <f t="shared" si="24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5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5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5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5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5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5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6">SUM(F115:F121)</f>
        <v>0</v>
      </c>
      <c r="G122" s="963">
        <f t="shared" si="26"/>
        <v>517500</v>
      </c>
      <c r="H122" s="963">
        <f t="shared" si="26"/>
        <v>14852.25</v>
      </c>
      <c r="I122" s="963">
        <f t="shared" si="26"/>
        <v>50491.780000000006</v>
      </c>
      <c r="J122" s="963">
        <f t="shared" si="26"/>
        <v>15732</v>
      </c>
      <c r="K122" s="963">
        <f t="shared" si="26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7">SUM(F125:F127)</f>
        <v>0</v>
      </c>
      <c r="G128" s="963">
        <f t="shared" si="27"/>
        <v>148500</v>
      </c>
      <c r="H128" s="963">
        <f t="shared" si="27"/>
        <v>4261.95</v>
      </c>
      <c r="I128" s="963">
        <f t="shared" si="27"/>
        <v>5350.3</v>
      </c>
      <c r="J128" s="963">
        <f t="shared" si="27"/>
        <v>4514.3999999999996</v>
      </c>
      <c r="K128" s="963">
        <f t="shared" si="27"/>
        <v>3044.13</v>
      </c>
      <c r="L128" s="963">
        <f t="shared" si="27"/>
        <v>17170.780000000002</v>
      </c>
      <c r="M128" s="963">
        <f t="shared" si="27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8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9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8"/>
        <v>6538.18</v>
      </c>
      <c r="M133" s="951">
        <f t="shared" si="29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 t="shared" si="28"/>
        <v>2331.06</v>
      </c>
      <c r="M134" s="951">
        <f t="shared" si="29"/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30">SUM(G131:G134)</f>
        <v>227500</v>
      </c>
      <c r="H135" s="963">
        <f t="shared" si="30"/>
        <v>6529.25</v>
      </c>
      <c r="I135" s="963">
        <f t="shared" si="30"/>
        <v>12610.039999999999</v>
      </c>
      <c r="J135" s="963">
        <f t="shared" si="30"/>
        <v>6916</v>
      </c>
      <c r="K135" s="963">
        <f t="shared" si="30"/>
        <v>1706</v>
      </c>
      <c r="L135" s="963">
        <f t="shared" si="30"/>
        <v>27761.29</v>
      </c>
      <c r="M135" s="963">
        <f t="shared" si="30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1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1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2">SUM(G138:G140)</f>
        <v>290000</v>
      </c>
      <c r="H141" s="965">
        <f t="shared" si="32"/>
        <v>8323</v>
      </c>
      <c r="I141" s="963">
        <f t="shared" si="32"/>
        <v>36255.85</v>
      </c>
      <c r="J141" s="965">
        <f t="shared" si="32"/>
        <v>8816</v>
      </c>
      <c r="K141" s="963">
        <f t="shared" si="32"/>
        <v>7705.56</v>
      </c>
      <c r="L141" s="963">
        <f t="shared" si="32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3">SUM(G144:G145)</f>
        <v>111500</v>
      </c>
      <c r="H146" s="963">
        <f t="shared" si="33"/>
        <v>3200.05</v>
      </c>
      <c r="I146" s="963">
        <f t="shared" si="33"/>
        <v>7400.87</v>
      </c>
      <c r="J146" s="963">
        <f t="shared" si="33"/>
        <v>3389.6</v>
      </c>
      <c r="K146" s="963">
        <f t="shared" si="33"/>
        <v>2122.1999999999998</v>
      </c>
      <c r="L146" s="963">
        <f t="shared" si="33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4">SUM(E149:E149)</f>
        <v>43500</v>
      </c>
      <c r="F150" s="964">
        <f t="shared" si="34"/>
        <v>0</v>
      </c>
      <c r="G150" s="965">
        <f t="shared" si="34"/>
        <v>43500</v>
      </c>
      <c r="H150" s="965">
        <f t="shared" si="34"/>
        <v>1248.45</v>
      </c>
      <c r="I150" s="1091">
        <f t="shared" si="34"/>
        <v>936.62</v>
      </c>
      <c r="J150" s="996">
        <f t="shared" si="34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5"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5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6">SUM(F156)</f>
        <v>0</v>
      </c>
      <c r="G157" s="963">
        <f t="shared" ref="G157:L157" si="37">SUM(G153:G156)</f>
        <v>237000</v>
      </c>
      <c r="H157" s="963">
        <f t="shared" si="37"/>
        <v>6801.9</v>
      </c>
      <c r="I157" s="963">
        <f t="shared" si="37"/>
        <v>14642.59</v>
      </c>
      <c r="J157" s="963">
        <f t="shared" si="37"/>
        <v>7204.7999999999993</v>
      </c>
      <c r="K157" s="963">
        <f t="shared" si="37"/>
        <v>4643.3999999999996</v>
      </c>
      <c r="L157" s="963">
        <f t="shared" si="3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8">SUM(G160:G161)</f>
        <v>150000</v>
      </c>
      <c r="H162" s="963">
        <f t="shared" si="38"/>
        <v>4305</v>
      </c>
      <c r="I162" s="963">
        <f t="shared" si="38"/>
        <v>12769.349999999999</v>
      </c>
      <c r="J162" s="963">
        <f t="shared" si="38"/>
        <v>4560</v>
      </c>
      <c r="K162" s="963">
        <f t="shared" si="38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9">SUM(F165:F166)</f>
        <v>0</v>
      </c>
      <c r="G167" s="965">
        <f>SUM(G165:G166)</f>
        <v>123500</v>
      </c>
      <c r="H167" s="965">
        <f t="shared" si="39"/>
        <v>3544.45</v>
      </c>
      <c r="I167" s="963">
        <f t="shared" si="39"/>
        <v>8337.49</v>
      </c>
      <c r="J167" s="965">
        <f t="shared" si="39"/>
        <v>3754.4</v>
      </c>
      <c r="K167" s="963">
        <f t="shared" si="3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40">+H170+I170+J170+K170</f>
        <v>3532.4700000000003</v>
      </c>
      <c r="M170" s="951">
        <f t="shared" ref="M170:M175" si="4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40"/>
        <v>3532.4700000000003</v>
      </c>
      <c r="M171" s="951">
        <f t="shared" si="4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40"/>
        <v>3532.4700000000003</v>
      </c>
      <c r="M172" s="951">
        <f t="shared" si="4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40"/>
        <v>7854.75</v>
      </c>
      <c r="M173" s="951">
        <f t="shared" si="4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40"/>
        <v>3532.4700000000003</v>
      </c>
      <c r="M174" s="951">
        <f t="shared" si="4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40"/>
        <v>3532.4700000000003</v>
      </c>
      <c r="M175" s="951">
        <f t="shared" si="4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2">SUM(G170:G175)</f>
        <v>261000</v>
      </c>
      <c r="H176" s="963">
        <f t="shared" si="42"/>
        <v>7490.7</v>
      </c>
      <c r="I176" s="963">
        <f t="shared" si="42"/>
        <v>5105.08</v>
      </c>
      <c r="J176" s="963">
        <f t="shared" si="42"/>
        <v>7934.4</v>
      </c>
      <c r="K176" s="963">
        <f t="shared" si="42"/>
        <v>4986.92</v>
      </c>
      <c r="L176" s="963">
        <f t="shared" si="42"/>
        <v>25517.100000000002</v>
      </c>
      <c r="M176" s="963">
        <f t="shared" si="4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43">SUM(H179:H183)</f>
        <v>7289</v>
      </c>
      <c r="I184" s="963">
        <f t="shared" si="43"/>
        <v>11147.350000000002</v>
      </c>
      <c r="J184" s="963">
        <f t="shared" si="43"/>
        <v>7721.6</v>
      </c>
      <c r="K184" s="963">
        <f t="shared" si="43"/>
        <v>3371.4</v>
      </c>
      <c r="L184" s="963">
        <f t="shared" si="43"/>
        <v>29529.350000000002</v>
      </c>
      <c r="M184" s="963">
        <f t="shared" si="4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4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4"/>
        <v>23926.87</v>
      </c>
      <c r="M188" s="1031">
        <f t="shared" ref="M188:M224" si="4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44"/>
        <v>10766.880000000001</v>
      </c>
      <c r="M189" s="1031">
        <f t="shared" si="4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44"/>
        <v>12153.869999999999</v>
      </c>
      <c r="M190" s="1031">
        <f t="shared" si="4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44"/>
        <v>9530.48</v>
      </c>
      <c r="M191" s="1031">
        <f t="shared" si="4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44"/>
        <v>15451.01</v>
      </c>
      <c r="M192" s="1031">
        <f t="shared" si="4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4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4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46">+H195+I195+J195+K195</f>
        <v>5835.18</v>
      </c>
      <c r="M195" s="1031">
        <f t="shared" si="4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46"/>
        <v>4990.6100000000006</v>
      </c>
      <c r="M196" s="1032">
        <f t="shared" si="4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6"/>
        <v>2330.2600000000002</v>
      </c>
      <c r="M197" s="1032">
        <f t="shared" si="4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6"/>
        <v>2331.06</v>
      </c>
      <c r="M198" s="1032">
        <f t="shared" si="4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46"/>
        <v>2330.2600000000002</v>
      </c>
      <c r="M199" s="1032">
        <f t="shared" si="4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6"/>
        <v>3532.4700000000003</v>
      </c>
      <c r="M200" s="1031">
        <f t="shared" si="4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4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46"/>
        <v>3532.4700000000003</v>
      </c>
      <c r="M202" s="1031">
        <f t="shared" si="4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46"/>
        <v>3532.4700000000003</v>
      </c>
      <c r="M203" s="1032">
        <f t="shared" si="4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46"/>
        <v>3532.4700000000003</v>
      </c>
      <c r="M208" s="1031">
        <f t="shared" si="4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6"/>
        <v>1502.5</v>
      </c>
      <c r="M209" s="1031">
        <f t="shared" si="4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6"/>
        <v>1502.5</v>
      </c>
      <c r="M210" s="1031">
        <f t="shared" si="4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46"/>
        <v>1502.5</v>
      </c>
      <c r="M211" s="1031">
        <f t="shared" si="4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6"/>
        <v>1502.5</v>
      </c>
      <c r="M212" s="1031">
        <f t="shared" si="4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46"/>
        <v>1502.5</v>
      </c>
      <c r="M213" s="1031">
        <f t="shared" si="4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6"/>
        <v>1798</v>
      </c>
      <c r="M214" s="1031">
        <f t="shared" si="4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6"/>
        <v>1798</v>
      </c>
      <c r="M215" s="1031">
        <f t="shared" si="4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46"/>
        <v>1798</v>
      </c>
      <c r="M216" s="1031">
        <f t="shared" si="4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6"/>
        <v>1798</v>
      </c>
      <c r="M217" s="1031">
        <f t="shared" si="4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46"/>
        <v>3907</v>
      </c>
      <c r="M218" s="1031">
        <f t="shared" si="4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6"/>
        <v>1798</v>
      </c>
      <c r="M219" s="1031">
        <f t="shared" si="4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46"/>
        <v>1798</v>
      </c>
      <c r="M220" s="1031">
        <f t="shared" si="4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4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>SUM(G187:G224)</f>
        <v>1746500</v>
      </c>
      <c r="H225" s="963">
        <f t="shared" ref="H225:L225" si="47">SUM(H187:H224)</f>
        <v>50124.549999999996</v>
      </c>
      <c r="I225" s="963">
        <f t="shared" si="47"/>
        <v>82352.519999999946</v>
      </c>
      <c r="J225" s="963">
        <f t="shared" si="47"/>
        <v>53093.600000000013</v>
      </c>
      <c r="K225" s="963">
        <f t="shared" si="47"/>
        <v>12339.3</v>
      </c>
      <c r="L225" s="963">
        <f t="shared" si="47"/>
        <v>197906.96999999997</v>
      </c>
      <c r="M225" s="963">
        <f>SUM(M187:M224)</f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48">+G19+G25+G29+G39+G43+G48+G52+G58+G73+G88+G93+G99+G103+G108+G112+G122+G128+G135+G141+G146+G150+G157+G162+G167+G176+G225+G184</f>
        <v>6919500</v>
      </c>
      <c r="H227" s="1076">
        <f t="shared" si="48"/>
        <v>198588.87999999998</v>
      </c>
      <c r="I227" s="1076">
        <f t="shared" si="48"/>
        <v>436908.05999999994</v>
      </c>
      <c r="J227" s="1076">
        <f t="shared" si="48"/>
        <v>207831.12</v>
      </c>
      <c r="K227" s="1076">
        <f t="shared" si="48"/>
        <v>128401.14999999998</v>
      </c>
      <c r="L227" s="1076">
        <f t="shared" si="48"/>
        <v>971726.17999999993</v>
      </c>
      <c r="M227" s="1076">
        <f t="shared" si="4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654" t="s">
        <v>1271</v>
      </c>
      <c r="B251" s="1654"/>
      <c r="C251" s="874"/>
      <c r="D251" s="874"/>
      <c r="E251" s="875"/>
      <c r="F251" s="873"/>
      <c r="G251" s="873"/>
      <c r="H251" s="1634" t="s">
        <v>852</v>
      </c>
      <c r="I251" s="1634"/>
      <c r="J251" s="1634"/>
      <c r="K251" s="1634"/>
      <c r="L251" s="1634"/>
      <c r="M251" s="1634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635" t="s">
        <v>1504</v>
      </c>
      <c r="J252" s="1635"/>
      <c r="K252" s="1635"/>
      <c r="L252" s="1635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A6:M6"/>
    <mergeCell ref="A7:N7"/>
    <mergeCell ref="A8:M8"/>
    <mergeCell ref="A9:M9"/>
    <mergeCell ref="A10:M10"/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1484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61"/>
      <c r="N12" s="1661"/>
      <c r="O12" s="166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 t="shared" si="13"/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7">SUM(H86)</f>
        <v>0</v>
      </c>
      <c r="I87" s="695">
        <f t="shared" si="17"/>
        <v>120000</v>
      </c>
      <c r="J87" s="695">
        <f t="shared" si="17"/>
        <v>3444</v>
      </c>
      <c r="K87" s="695">
        <f t="shared" si="17"/>
        <v>16809.87</v>
      </c>
      <c r="L87" s="1145">
        <f t="shared" si="17"/>
        <v>3648</v>
      </c>
      <c r="M87" s="1099">
        <f>SUM(M86)</f>
        <v>4169.3999999999996</v>
      </c>
      <c r="N87" s="695">
        <f t="shared" si="17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8">+J89+K89+L89+M89</f>
        <v>9530.48</v>
      </c>
      <c r="O89" s="468">
        <f t="shared" ref="O89:O94" si="19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8"/>
        <v>9530.48</v>
      </c>
      <c r="O90" s="468">
        <f t="shared" si="19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8"/>
        <v>9530.48</v>
      </c>
      <c r="O91" s="468">
        <f t="shared" si="19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8"/>
        <v>9530.48</v>
      </c>
      <c r="O92" s="468">
        <f t="shared" si="19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8"/>
        <v>9530.48</v>
      </c>
      <c r="O93" s="468">
        <f t="shared" si="19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8"/>
        <v>5835.18</v>
      </c>
      <c r="O94" s="468">
        <f t="shared" si="19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 t="shared" ref="H95" si="20">SUM(H94)</f>
        <v>0</v>
      </c>
      <c r="I95" s="695">
        <f>SUM(I89:I94)</f>
        <v>405000</v>
      </c>
      <c r="J95" s="695">
        <f>SUM(J89:J94)</f>
        <v>11623.5</v>
      </c>
      <c r="K95" s="695">
        <f t="shared" ref="K95:N95" si="21">SUM(K89:K94)</f>
        <v>29402.079999999998</v>
      </c>
      <c r="L95" s="1145">
        <f t="shared" si="21"/>
        <v>12312</v>
      </c>
      <c r="M95" s="1099">
        <f>SUM(M89:M94)</f>
        <v>150</v>
      </c>
      <c r="N95" s="695">
        <f t="shared" si="21"/>
        <v>53487.579999999994</v>
      </c>
      <c r="O95" s="695">
        <f>SUM(O89:O94)</f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22">SUM(H98)</f>
        <v>0</v>
      </c>
      <c r="I99" s="695">
        <f t="shared" si="22"/>
        <v>70000</v>
      </c>
      <c r="J99" s="695">
        <f t="shared" si="22"/>
        <v>2009</v>
      </c>
      <c r="K99" s="695">
        <f t="shared" si="22"/>
        <v>5368.48</v>
      </c>
      <c r="L99" s="1145">
        <f t="shared" si="22"/>
        <v>2128</v>
      </c>
      <c r="M99" s="1099">
        <f>SUM(M98)</f>
        <v>525</v>
      </c>
      <c r="N99" s="695">
        <f>SUM(N98)</f>
        <v>10030.48</v>
      </c>
      <c r="O99" s="695">
        <f t="shared" si="22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 t="shared" ref="N102" si="23">+J102+K102+L102+M102</f>
        <v>23926.87</v>
      </c>
      <c r="O102" s="468">
        <f t="shared" ref="O102" si="24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25">+J104+K104+L104+M104</f>
        <v>9530.48</v>
      </c>
      <c r="O104" s="468">
        <f t="shared" ref="O104:O124" si="26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25"/>
        <v>10902.84</v>
      </c>
      <c r="O106" s="468">
        <f t="shared" si="26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25"/>
        <v>12275.210000000001</v>
      </c>
      <c r="O107" s="468">
        <f t="shared" si="26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25"/>
        <v>10902.84</v>
      </c>
      <c r="O108" s="468">
        <f t="shared" si="26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5"/>
        <v>9530.48</v>
      </c>
      <c r="O109" s="468">
        <f t="shared" si="26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5"/>
        <v>9530.48</v>
      </c>
      <c r="O110" s="468">
        <f t="shared" si="26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5"/>
        <v>9530.48</v>
      </c>
      <c r="O111" s="468">
        <f t="shared" si="26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25"/>
        <v>9530.48</v>
      </c>
      <c r="O112" s="468">
        <f t="shared" si="26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25"/>
        <v>9530.48</v>
      </c>
      <c r="O113" s="468">
        <f t="shared" si="26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5"/>
        <v>9530.48</v>
      </c>
      <c r="O114" s="468">
        <f t="shared" si="26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5"/>
        <v>9530.48</v>
      </c>
      <c r="O115" s="468">
        <f t="shared" si="26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5"/>
        <v>9530.48</v>
      </c>
      <c r="O116" s="468">
        <f t="shared" si="26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5"/>
        <v>9530.48</v>
      </c>
      <c r="O117" s="468">
        <f t="shared" si="26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5"/>
        <v>9530.48</v>
      </c>
      <c r="O118" s="468">
        <f t="shared" si="26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5"/>
        <v>9530.48</v>
      </c>
      <c r="O119" s="468">
        <f t="shared" si="26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5"/>
        <v>9530.48</v>
      </c>
      <c r="O120" s="468">
        <f t="shared" si="26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5"/>
        <v>9530.48</v>
      </c>
      <c r="O121" s="468">
        <f t="shared" si="26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5"/>
        <v>9530.48</v>
      </c>
      <c r="O122" s="468">
        <f t="shared" si="26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5"/>
        <v>9530.48</v>
      </c>
      <c r="O123" s="468">
        <f t="shared" si="26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5"/>
        <v>9530.48</v>
      </c>
      <c r="O124" s="468">
        <f t="shared" si="26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ref="N125" si="27">+J125+K125+L125+M125</f>
        <v>9530.48</v>
      </c>
      <c r="O125" s="468">
        <f t="shared" ref="O125" si="28"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 t="shared" ref="N126:N128" si="29">+J126+K126+L126+M126</f>
        <v>9530.48</v>
      </c>
      <c r="O126" s="468">
        <f t="shared" ref="O126:O128" si="30"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9"/>
        <v>9530.48</v>
      </c>
      <c r="O127" s="468">
        <f t="shared" si="30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9"/>
        <v>9530.48</v>
      </c>
      <c r="O128" s="468">
        <f t="shared" si="30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1" si="31">+J130+K130+L130+M130</f>
        <v>5835.18</v>
      </c>
      <c r="O130" s="468">
        <f t="shared" ref="O130:O131" si="32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31"/>
        <v>7293.3200000000006</v>
      </c>
      <c r="O131" s="468">
        <f t="shared" si="32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ref="N132:N135" si="33">+J132+K132+L132+M132</f>
        <v>3532.4700000000003</v>
      </c>
      <c r="O132" s="468">
        <f t="shared" ref="O132" si="34">+I132-N132</f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33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33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33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35">SUM(I102:I135)</f>
        <v>2330500</v>
      </c>
      <c r="J136" s="695">
        <f t="shared" si="35"/>
        <v>66885.349999999991</v>
      </c>
      <c r="K136" s="695">
        <f t="shared" si="35"/>
        <v>162346.75999999995</v>
      </c>
      <c r="L136" s="1145">
        <f t="shared" si="35"/>
        <v>70847.199999999983</v>
      </c>
      <c r="M136" s="1099">
        <f t="shared" si="35"/>
        <v>11142.759999999998</v>
      </c>
      <c r="N136" s="695">
        <f t="shared" si="35"/>
        <v>311222.07</v>
      </c>
      <c r="O136" s="695">
        <f t="shared" si="35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36">+I16+I20+I25+I30+I43+I47+I52+I63+I70+I74+I79+I83+I87+I95+I99+I136+I38+I34</f>
        <v>6050500</v>
      </c>
      <c r="J138" s="1126">
        <f t="shared" si="36"/>
        <v>173649.34999999998</v>
      </c>
      <c r="K138" s="1126">
        <f t="shared" si="36"/>
        <v>614104.35</v>
      </c>
      <c r="L138" s="1151">
        <f t="shared" si="36"/>
        <v>183935.19999999998</v>
      </c>
      <c r="M138" s="1126">
        <f t="shared" si="36"/>
        <v>59754.5</v>
      </c>
      <c r="N138" s="1126">
        <f t="shared" si="36"/>
        <v>1031443.4000000001</v>
      </c>
      <c r="O138" s="1126">
        <f t="shared" si="36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59" t="s">
        <v>1375</v>
      </c>
      <c r="J158" s="1659"/>
      <c r="K158" s="1659"/>
      <c r="L158" s="1659"/>
      <c r="M158" s="1659"/>
      <c r="N158" s="1659"/>
      <c r="O158" s="1659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43" t="s">
        <v>1503</v>
      </c>
      <c r="J159" s="1643"/>
      <c r="K159" s="1643"/>
      <c r="L159" s="1643"/>
      <c r="M159" s="1643"/>
      <c r="N159" s="1643"/>
      <c r="O159" s="1643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1485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5" t="s">
        <v>7</v>
      </c>
      <c r="C13" s="1664" t="s">
        <v>937</v>
      </c>
      <c r="D13" s="1664" t="s">
        <v>8</v>
      </c>
      <c r="E13" s="1664" t="s">
        <v>10</v>
      </c>
      <c r="F13" s="1664" t="s">
        <v>11</v>
      </c>
      <c r="G13" s="1047" t="s">
        <v>12</v>
      </c>
      <c r="H13" s="1664" t="s">
        <v>13</v>
      </c>
      <c r="I13" s="1664" t="s">
        <v>14</v>
      </c>
      <c r="J13" s="1664" t="s">
        <v>15</v>
      </c>
      <c r="K13" s="1664" t="s">
        <v>16</v>
      </c>
      <c r="L13" s="1664" t="s">
        <v>17</v>
      </c>
      <c r="M13" s="1664" t="s">
        <v>18</v>
      </c>
      <c r="N13" s="1664" t="s">
        <v>19</v>
      </c>
      <c r="O13" s="1664" t="s">
        <v>20</v>
      </c>
    </row>
    <row r="14" spans="2:15" x14ac:dyDescent="0.25">
      <c r="B14" s="1666"/>
      <c r="C14" s="1664"/>
      <c r="D14" s="1664"/>
      <c r="E14" s="1664"/>
      <c r="F14" s="1664"/>
      <c r="G14" s="1047" t="s">
        <v>21</v>
      </c>
      <c r="H14" s="1664"/>
      <c r="I14" s="1664"/>
      <c r="J14" s="1664"/>
      <c r="K14" s="1664"/>
      <c r="L14" s="1664"/>
      <c r="M14" s="1664"/>
      <c r="N14" s="1664"/>
      <c r="O14" s="16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641" t="s">
        <v>1269</v>
      </c>
      <c r="C49" s="1641"/>
      <c r="D49" s="1641"/>
      <c r="E49" s="753"/>
      <c r="F49" s="753"/>
      <c r="G49" s="754"/>
      <c r="H49" s="755"/>
      <c r="J49" s="1642" t="s">
        <v>852</v>
      </c>
      <c r="K49" s="1642"/>
      <c r="L49" s="1642"/>
      <c r="M49" s="1642"/>
      <c r="N49" s="1642"/>
      <c r="O49" s="1642"/>
    </row>
    <row r="50" spans="2:15" s="259" customFormat="1" ht="19.5" customHeight="1" x14ac:dyDescent="0.25">
      <c r="B50" s="1579" t="s">
        <v>1270</v>
      </c>
      <c r="C50" s="1579"/>
      <c r="D50" s="1579"/>
      <c r="E50" s="753"/>
      <c r="F50" s="753"/>
      <c r="G50" s="754"/>
      <c r="H50" s="755"/>
      <c r="J50" s="1643" t="s">
        <v>1505</v>
      </c>
      <c r="K50" s="1643"/>
      <c r="L50" s="1643"/>
      <c r="M50" s="1643"/>
      <c r="N50" s="1643"/>
      <c r="O50" s="1643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580"/>
      <c r="K62" s="1580"/>
      <c r="L62" s="1580"/>
      <c r="M62" s="1580"/>
      <c r="N62" s="1580"/>
      <c r="O62" s="1580"/>
    </row>
    <row r="63" spans="2:15" ht="15.75" x14ac:dyDescent="0.25">
      <c r="B63" s="267"/>
      <c r="C63" s="267"/>
      <c r="D63" s="267"/>
      <c r="E63" s="268"/>
      <c r="F63" s="268"/>
      <c r="G63" s="269"/>
      <c r="H63" s="1500"/>
      <c r="I63" s="1500"/>
      <c r="J63" s="1500"/>
      <c r="K63" s="1500"/>
      <c r="L63" s="1500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1486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11">+G60+G56+G52+G47+G43+G39+G35+G31+G27+G23+G19+G15</f>
        <v>257000</v>
      </c>
      <c r="H63" s="1140">
        <f t="shared" si="11"/>
        <v>7375.9000000000015</v>
      </c>
      <c r="I63" s="1140">
        <f t="shared" si="11"/>
        <v>45992.92</v>
      </c>
      <c r="J63" s="1140">
        <f t="shared" si="11"/>
        <v>7812.8000000000011</v>
      </c>
      <c r="K63" s="1045">
        <v>0</v>
      </c>
      <c r="L63" s="1140">
        <f t="shared" si="11"/>
        <v>61181.62</v>
      </c>
      <c r="M63" s="1140">
        <f t="shared" si="11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647" t="s">
        <v>1372</v>
      </c>
      <c r="H77" s="1647"/>
      <c r="I77" s="1647"/>
      <c r="J77" s="1647"/>
      <c r="K77" s="1647"/>
      <c r="L77" s="1647"/>
    </row>
    <row r="78" spans="2:12" x14ac:dyDescent="0.25">
      <c r="B78" s="1083" t="s">
        <v>1238</v>
      </c>
      <c r="C78" s="1083"/>
      <c r="D78" s="921"/>
      <c r="E78" s="915"/>
      <c r="F78" s="915"/>
      <c r="G78" s="1653" t="s">
        <v>1222</v>
      </c>
      <c r="H78" s="1653"/>
      <c r="I78" s="1653"/>
      <c r="J78" s="1653"/>
      <c r="K78" s="1653"/>
      <c r="L78" s="1653"/>
    </row>
    <row r="79" spans="2:12" x14ac:dyDescent="0.25">
      <c r="B79" s="916" t="s">
        <v>1239</v>
      </c>
      <c r="C79" s="916"/>
      <c r="D79" s="915"/>
      <c r="E79" s="915"/>
      <c r="F79" s="923"/>
      <c r="G79" s="1652" t="s">
        <v>1224</v>
      </c>
      <c r="H79" s="1652"/>
      <c r="I79" s="1652"/>
      <c r="J79" s="1652"/>
      <c r="K79" s="1652"/>
      <c r="L79" s="1652"/>
    </row>
    <row r="83" spans="5:13" ht="30" customHeight="1" x14ac:dyDescent="0.25"/>
    <row r="89" spans="5:13" x14ac:dyDescent="0.25">
      <c r="E89" s="924"/>
      <c r="F89" s="923"/>
      <c r="G89" s="915"/>
      <c r="H89" s="1649"/>
      <c r="I89" s="1649"/>
      <c r="J89" s="1649"/>
      <c r="K89" s="1649"/>
      <c r="L89" s="1649"/>
      <c r="M89" s="1649"/>
    </row>
    <row r="90" spans="5:13" x14ac:dyDescent="0.25">
      <c r="E90" s="925"/>
      <c r="F90" s="1645"/>
      <c r="G90" s="1645"/>
      <c r="H90" s="1645"/>
      <c r="I90" s="1645"/>
      <c r="J90" s="1645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7:L77"/>
    <mergeCell ref="G78:L78"/>
    <mergeCell ref="G79:L79"/>
    <mergeCell ref="H89:M89"/>
    <mergeCell ref="F90:J90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07" t="s">
        <v>0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2:13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1487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8" t="s">
        <v>1197</v>
      </c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3" t="s">
        <v>7</v>
      </c>
      <c r="C11" s="1660" t="s">
        <v>802</v>
      </c>
      <c r="D11" s="1660" t="s">
        <v>9</v>
      </c>
      <c r="E11" s="1067" t="s">
        <v>12</v>
      </c>
      <c r="F11" s="1672" t="s">
        <v>13</v>
      </c>
      <c r="G11" s="1671" t="s">
        <v>14</v>
      </c>
      <c r="H11" s="1671" t="s">
        <v>15</v>
      </c>
      <c r="I11" s="1671" t="s">
        <v>16</v>
      </c>
      <c r="J11" s="1671" t="s">
        <v>17</v>
      </c>
      <c r="K11" s="1671" t="s">
        <v>18</v>
      </c>
      <c r="L11" s="1671" t="s">
        <v>19</v>
      </c>
      <c r="M11" s="1671" t="s">
        <v>20</v>
      </c>
    </row>
    <row r="12" spans="2:13" ht="15" customHeight="1" x14ac:dyDescent="0.25">
      <c r="B12" s="1663"/>
      <c r="C12" s="1660"/>
      <c r="D12" s="1660"/>
      <c r="E12" s="1067" t="s">
        <v>21</v>
      </c>
      <c r="F12" s="1672"/>
      <c r="G12" s="1671"/>
      <c r="H12" s="1671"/>
      <c r="I12" s="1671"/>
      <c r="J12" s="1671"/>
      <c r="K12" s="1671"/>
      <c r="L12" s="1671"/>
      <c r="M12" s="1671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633" t="s">
        <v>1250</v>
      </c>
      <c r="H42" s="1633"/>
      <c r="I42" s="1633"/>
      <c r="J42" s="1633"/>
      <c r="K42" s="1633"/>
      <c r="L42" s="1633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578" t="s">
        <v>852</v>
      </c>
      <c r="H43" s="1578"/>
      <c r="I43" s="1578"/>
      <c r="J43" s="1578"/>
      <c r="K43" s="1578"/>
      <c r="L43" s="1578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579" t="s">
        <v>1506</v>
      </c>
      <c r="H44" s="1579"/>
      <c r="I44" s="1579"/>
      <c r="J44" s="1579"/>
      <c r="K44" s="1579"/>
      <c r="L44" s="1579"/>
      <c r="M44" s="537"/>
    </row>
    <row r="45" spans="2:13" x14ac:dyDescent="0.25">
      <c r="B45" s="546"/>
      <c r="C45" s="546"/>
      <c r="D45" s="547"/>
      <c r="E45" s="541"/>
      <c r="F45" s="540"/>
      <c r="G45" s="537"/>
      <c r="H45" s="1580"/>
      <c r="I45" s="1580"/>
      <c r="J45" s="1580"/>
      <c r="K45" s="1580"/>
      <c r="L45" s="1580"/>
      <c r="M45" s="1580"/>
    </row>
    <row r="46" spans="2:13" ht="15.75" x14ac:dyDescent="0.25">
      <c r="B46" s="267"/>
      <c r="C46" s="267"/>
      <c r="D46" s="268"/>
      <c r="E46" s="269"/>
      <c r="F46" s="1500"/>
      <c r="G46" s="1500"/>
      <c r="H46" s="1500"/>
      <c r="I46" s="1500"/>
      <c r="J46" s="1500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1502"/>
      <c r="O6" s="259"/>
    </row>
    <row r="7" spans="2:15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259"/>
    </row>
    <row r="8" spans="2:15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259"/>
    </row>
    <row r="9" spans="2:15" x14ac:dyDescent="0.25">
      <c r="B9" s="1502" t="s">
        <v>1488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259"/>
    </row>
    <row r="10" spans="2:15" x14ac:dyDescent="0.25">
      <c r="B10" s="1588" t="s">
        <v>412</v>
      </c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1588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63" t="s">
        <v>7</v>
      </c>
      <c r="C12" s="1660" t="s">
        <v>937</v>
      </c>
      <c r="D12" s="1660" t="s">
        <v>9</v>
      </c>
      <c r="E12" s="1067" t="s">
        <v>832</v>
      </c>
      <c r="F12" s="1672" t="s">
        <v>12</v>
      </c>
      <c r="G12" s="1671" t="s">
        <v>13</v>
      </c>
      <c r="H12" s="1671" t="s">
        <v>14</v>
      </c>
      <c r="I12" s="1671" t="s">
        <v>15</v>
      </c>
      <c r="J12" s="1671" t="s">
        <v>16</v>
      </c>
      <c r="K12" s="1671" t="s">
        <v>17</v>
      </c>
      <c r="L12" s="1671" t="s">
        <v>18</v>
      </c>
      <c r="M12" s="1671" t="s">
        <v>19</v>
      </c>
      <c r="N12" s="1663" t="s">
        <v>20</v>
      </c>
    </row>
    <row r="13" spans="2:15" x14ac:dyDescent="0.25">
      <c r="B13" s="1663"/>
      <c r="C13" s="1660"/>
      <c r="D13" s="1660"/>
      <c r="E13" s="1067" t="s">
        <v>21</v>
      </c>
      <c r="F13" s="1672" t="s">
        <v>21</v>
      </c>
      <c r="G13" s="1671"/>
      <c r="H13" s="1671"/>
      <c r="I13" s="1671"/>
      <c r="J13" s="1671"/>
      <c r="K13" s="1671"/>
      <c r="L13" s="1671"/>
      <c r="M13" s="1671"/>
      <c r="N13" s="1663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577" t="s">
        <v>1225</v>
      </c>
      <c r="J40" s="1577"/>
      <c r="K40" s="1577"/>
      <c r="L40" s="1577"/>
      <c r="M40" s="1577"/>
      <c r="N40" s="1577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578" t="s">
        <v>852</v>
      </c>
      <c r="J41" s="1578"/>
      <c r="K41" s="1578"/>
      <c r="L41" s="1578"/>
      <c r="M41" s="1578"/>
      <c r="N41" s="1578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579" t="s">
        <v>1445</v>
      </c>
      <c r="J42" s="1579"/>
      <c r="K42" s="1579"/>
      <c r="L42" s="1579"/>
      <c r="M42" s="1579"/>
      <c r="N42" s="1579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580"/>
      <c r="K43" s="1580"/>
      <c r="L43" s="1580"/>
      <c r="M43" s="1580"/>
      <c r="N43" s="1580"/>
      <c r="O43" s="1580"/>
    </row>
    <row r="44" spans="2:15" ht="15.75" x14ac:dyDescent="0.25">
      <c r="B44" s="267"/>
      <c r="C44" s="267"/>
      <c r="D44" s="267"/>
      <c r="E44" s="268"/>
      <c r="F44" s="268"/>
      <c r="G44" s="269"/>
      <c r="H44" s="1500"/>
      <c r="I44" s="1500"/>
      <c r="J44" s="1500"/>
      <c r="K44" s="1500"/>
      <c r="L44" s="1500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1489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10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3" t="s">
        <v>1255</v>
      </c>
      <c r="H31" s="1633"/>
      <c r="I31" s="1633"/>
      <c r="J31" s="1633"/>
      <c r="K31" s="1633"/>
      <c r="L31" s="1633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578" t="s">
        <v>852</v>
      </c>
      <c r="H32" s="1578"/>
      <c r="I32" s="1578"/>
      <c r="J32" s="1578"/>
      <c r="K32" s="1578"/>
      <c r="L32" s="157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79" t="s">
        <v>1257</v>
      </c>
      <c r="H33" s="1579"/>
      <c r="I33" s="1579"/>
      <c r="J33" s="1579"/>
      <c r="K33" s="1579"/>
      <c r="L33" s="1579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0"/>
      <c r="I34" s="1580"/>
      <c r="J34" s="1580"/>
      <c r="K34" s="1580"/>
      <c r="L34" s="1580"/>
      <c r="M34" s="1580"/>
    </row>
    <row r="35" spans="2:13" ht="15.75" x14ac:dyDescent="0.25">
      <c r="B35" s="267"/>
      <c r="C35" s="267"/>
      <c r="D35" s="268"/>
      <c r="E35" s="269"/>
      <c r="F35" s="1500"/>
      <c r="G35" s="1500"/>
      <c r="H35" s="1500"/>
      <c r="I35" s="1500"/>
      <c r="J35" s="1500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36" t="s">
        <v>1502</v>
      </c>
      <c r="B6" s="1636"/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</row>
    <row r="7" spans="1:14" ht="0.75" customHeight="1" x14ac:dyDescent="0.25">
      <c r="A7" s="1636"/>
      <c r="B7" s="1636"/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1:14" ht="15.75" x14ac:dyDescent="0.25">
      <c r="A8" s="1636" t="s">
        <v>1460</v>
      </c>
      <c r="B8" s="1636"/>
      <c r="C8" s="1636"/>
      <c r="D8" s="1636"/>
      <c r="E8" s="1636"/>
      <c r="F8" s="1636"/>
      <c r="G8" s="1636"/>
      <c r="H8" s="1636"/>
      <c r="I8" s="1636"/>
      <c r="J8" s="1636"/>
      <c r="K8" s="1636"/>
      <c r="L8" s="1636"/>
      <c r="M8" s="1636"/>
    </row>
    <row r="9" spans="1:14" ht="15.75" x14ac:dyDescent="0.25">
      <c r="A9" s="1636" t="s">
        <v>1508</v>
      </c>
      <c r="B9" s="1636"/>
      <c r="C9" s="1636"/>
      <c r="D9" s="1636"/>
      <c r="E9" s="1636"/>
      <c r="F9" s="1636"/>
      <c r="G9" s="1636"/>
      <c r="H9" s="1636"/>
      <c r="I9" s="1636"/>
      <c r="J9" s="1636"/>
      <c r="K9" s="1636"/>
      <c r="L9" s="1636"/>
      <c r="M9" s="1636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56" t="s">
        <v>17</v>
      </c>
      <c r="K12" s="1656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56"/>
      <c r="K13" s="1656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18742.79</v>
      </c>
      <c r="L25" s="963">
        <f t="shared" si="2"/>
        <v>40671.199999999997</v>
      </c>
      <c r="M25" s="963">
        <f t="shared" si="2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6">SUM(G32:G38)</f>
        <v>457500</v>
      </c>
      <c r="H39" s="963">
        <f t="shared" si="6"/>
        <v>13130.250000000002</v>
      </c>
      <c r="I39" s="963">
        <f t="shared" si="6"/>
        <v>37798.360000000008</v>
      </c>
      <c r="J39" s="963">
        <f t="shared" si="6"/>
        <v>13907.999999999998</v>
      </c>
      <c r="K39" s="963">
        <f t="shared" si="6"/>
        <v>7136.84</v>
      </c>
      <c r="L39" s="963">
        <f t="shared" si="6"/>
        <v>71973.450000000012</v>
      </c>
      <c r="M39" s="963">
        <f t="shared" si="6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7">SUM(H42)</f>
        <v>2152.5</v>
      </c>
      <c r="I43" s="963">
        <f t="shared" si="7"/>
        <v>6309.38</v>
      </c>
      <c r="J43" s="965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 t="shared" si="7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8">SUM(F46:F47)</f>
        <v>0</v>
      </c>
      <c r="G48" s="965">
        <f t="shared" si="8"/>
        <v>61500</v>
      </c>
      <c r="H48" s="965">
        <f t="shared" si="8"/>
        <v>1765.05</v>
      </c>
      <c r="I48" s="1071">
        <f t="shared" si="8"/>
        <v>0</v>
      </c>
      <c r="J48" s="965">
        <f t="shared" si="8"/>
        <v>1869.6</v>
      </c>
      <c r="K48" s="963">
        <f t="shared" si="8"/>
        <v>1765.46</v>
      </c>
      <c r="L48" s="963">
        <f t="shared" si="8"/>
        <v>5400.1100000000006</v>
      </c>
      <c r="M48" s="965">
        <f t="shared" si="8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9">SUM(E51:E51)</f>
        <v>35000</v>
      </c>
      <c r="F52" s="964">
        <f t="shared" si="9"/>
        <v>0</v>
      </c>
      <c r="G52" s="965">
        <f t="shared" si="9"/>
        <v>35000</v>
      </c>
      <c r="H52" s="965">
        <f t="shared" si="9"/>
        <v>1004.5</v>
      </c>
      <c r="I52" s="1071">
        <f t="shared" si="9"/>
        <v>0</v>
      </c>
      <c r="J52" s="965">
        <f t="shared" si="9"/>
        <v>1064</v>
      </c>
      <c r="K52" s="963">
        <f t="shared" si="9"/>
        <v>25</v>
      </c>
      <c r="L52" s="963">
        <f t="shared" si="9"/>
        <v>2093.5</v>
      </c>
      <c r="M52" s="965">
        <f t="shared" si="9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0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 t="shared" si="10"/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1">SUM(F55:F57)</f>
        <v>0</v>
      </c>
      <c r="G58" s="965">
        <f>SUM(G55:G57)</f>
        <v>118500</v>
      </c>
      <c r="H58" s="965">
        <f>SUM(H55:H57)</f>
        <v>3400.95</v>
      </c>
      <c r="I58" s="965">
        <f>SUM(I55:I57)</f>
        <v>1116.24</v>
      </c>
      <c r="J58" s="965">
        <f t="shared" si="11"/>
        <v>3602.4</v>
      </c>
      <c r="K58" s="963">
        <f>SUM(K55:K57)</f>
        <v>2346.6999999999998</v>
      </c>
      <c r="L58" s="963">
        <f>SUM(L55:L57)</f>
        <v>10395.789999999999</v>
      </c>
      <c r="M58" s="965">
        <f t="shared" si="11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2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2"/>
        <v>1898</v>
      </c>
      <c r="M63" s="953">
        <f t="shared" ref="M63:M72" si="13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2"/>
        <v>6042.4</v>
      </c>
      <c r="M64" s="953">
        <f t="shared" si="13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2"/>
        <v>1798</v>
      </c>
      <c r="M65" s="953">
        <f t="shared" si="13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2"/>
        <v>4341.3999999999996</v>
      </c>
      <c r="M67" s="953">
        <f t="shared" si="13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4">SUM(F70:F72)</f>
        <v>0</v>
      </c>
      <c r="G73" s="963">
        <f t="shared" ref="G73:M73" si="15">SUM(G61:G72)</f>
        <v>387000</v>
      </c>
      <c r="H73" s="963">
        <f t="shared" si="15"/>
        <v>11106.9</v>
      </c>
      <c r="I73" s="963">
        <f t="shared" si="15"/>
        <v>1873.24</v>
      </c>
      <c r="J73" s="963">
        <f t="shared" si="15"/>
        <v>11764.8</v>
      </c>
      <c r="K73" s="963">
        <f t="shared" si="15"/>
        <v>7187.7999999999993</v>
      </c>
      <c r="L73" s="963">
        <f>SUM(L61:L72)</f>
        <v>31932.739999999998</v>
      </c>
      <c r="M73" s="963">
        <f t="shared" si="15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6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6"/>
        <v>1602.5</v>
      </c>
      <c r="M77" s="953">
        <f t="shared" ref="M77:M87" si="17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6"/>
        <v>1502.5</v>
      </c>
      <c r="M78" s="953">
        <f t="shared" si="17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6"/>
        <v>4502.5</v>
      </c>
      <c r="M83" s="953">
        <f t="shared" si="17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7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 t="shared" ref="L86" si="18">+H86+I86+J86+K86</f>
        <v>9577.77</v>
      </c>
      <c r="M86" s="951">
        <f t="shared" si="17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7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9">SUM(H76:H87)</f>
        <v>9714.9500000000007</v>
      </c>
      <c r="I88" s="963">
        <f t="shared" si="19"/>
        <v>936.62</v>
      </c>
      <c r="J88" s="963">
        <f t="shared" si="19"/>
        <v>10290.4</v>
      </c>
      <c r="K88" s="963">
        <f t="shared" si="19"/>
        <v>16212.93</v>
      </c>
      <c r="L88" s="963">
        <f t="shared" si="19"/>
        <v>37154.9</v>
      </c>
      <c r="M88" s="963">
        <f t="shared" si="19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0">SUM(F91:F92)</f>
        <v>0</v>
      </c>
      <c r="G93" s="965">
        <f>SUM(G91:G92)</f>
        <v>92500</v>
      </c>
      <c r="H93" s="965">
        <f>SUM(H91:H92)</f>
        <v>2654.75</v>
      </c>
      <c r="I93" s="963">
        <f t="shared" si="20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1">SUM(G96:G98)</f>
        <v>142000</v>
      </c>
      <c r="H99" s="963">
        <f t="shared" si="21"/>
        <v>4075.43</v>
      </c>
      <c r="I99" s="963">
        <f t="shared" si="21"/>
        <v>4432.92</v>
      </c>
      <c r="J99" s="963">
        <f t="shared" si="21"/>
        <v>4316.8</v>
      </c>
      <c r="K99" s="963">
        <f t="shared" si="21"/>
        <v>1346.7</v>
      </c>
      <c r="L99" s="963">
        <f t="shared" si="21"/>
        <v>14171.82</v>
      </c>
      <c r="M99" s="963">
        <f t="shared" si="21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2">SUM(G106:G107)</f>
        <v>87000</v>
      </c>
      <c r="H108" s="963">
        <f t="shared" si="22"/>
        <v>2496.9</v>
      </c>
      <c r="I108" s="963">
        <f t="shared" si="22"/>
        <v>1873.24</v>
      </c>
      <c r="J108" s="963">
        <f t="shared" si="22"/>
        <v>2644.8</v>
      </c>
      <c r="K108" s="963">
        <f t="shared" si="22"/>
        <v>50</v>
      </c>
      <c r="L108" s="963">
        <f t="shared" si="22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3">SUM(G111:G111)</f>
        <v>80000</v>
      </c>
      <c r="H112" s="965">
        <f t="shared" si="23"/>
        <v>2296</v>
      </c>
      <c r="I112" s="963">
        <f t="shared" si="23"/>
        <v>6972</v>
      </c>
      <c r="J112" s="965">
        <f t="shared" si="23"/>
        <v>2432</v>
      </c>
      <c r="K112" s="963">
        <f t="shared" si="23"/>
        <v>1740.46</v>
      </c>
      <c r="L112" s="963">
        <f t="shared" si="23"/>
        <v>13440.46</v>
      </c>
      <c r="M112" s="965">
        <f t="shared" si="23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4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4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4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4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5">SUM(F115:F121)</f>
        <v>0</v>
      </c>
      <c r="G122" s="963">
        <f t="shared" si="25"/>
        <v>517500</v>
      </c>
      <c r="H122" s="963">
        <f t="shared" si="25"/>
        <v>14852.25</v>
      </c>
      <c r="I122" s="963">
        <f t="shared" si="25"/>
        <v>50491.780000000006</v>
      </c>
      <c r="J122" s="963">
        <f t="shared" si="25"/>
        <v>15732</v>
      </c>
      <c r="K122" s="963">
        <f t="shared" si="25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 t="shared" si="26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 t="shared" si="29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0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36255.85</v>
      </c>
      <c r="J141" s="965">
        <f t="shared" si="31"/>
        <v>8816</v>
      </c>
      <c r="K141" s="963">
        <f t="shared" si="31"/>
        <v>7705.56</v>
      </c>
      <c r="L141" s="963">
        <f t="shared" si="31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2">SUM(G144:G145)</f>
        <v>111500</v>
      </c>
      <c r="H146" s="963">
        <f t="shared" si="32"/>
        <v>3200.05</v>
      </c>
      <c r="I146" s="963">
        <f t="shared" si="32"/>
        <v>7400.87</v>
      </c>
      <c r="J146" s="963">
        <f t="shared" si="32"/>
        <v>3389.6</v>
      </c>
      <c r="K146" s="963">
        <f t="shared" si="32"/>
        <v>3837.66</v>
      </c>
      <c r="L146" s="963">
        <f t="shared" si="32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 t="shared" si="41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42">SUM(G179:G182)</f>
        <v>210500</v>
      </c>
      <c r="H183" s="963">
        <f t="shared" si="42"/>
        <v>6040.75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25294.079999999998</v>
      </c>
      <c r="M183" s="963">
        <f t="shared" si="42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5">+H193+I193+J193+K193</f>
        <v>5835.18</v>
      </c>
      <c r="M193" s="1031">
        <f t="shared" si="4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45"/>
        <v>2330.2600000000002</v>
      </c>
      <c r="M195" s="1032">
        <f t="shared" si="4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5"/>
        <v>2330.2600000000002</v>
      </c>
      <c r="M197" s="1032">
        <f t="shared" si="4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1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4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45"/>
        <v>3532.4700000000003</v>
      </c>
      <c r="M200" s="1031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45"/>
        <v>3532.4700000000003</v>
      </c>
      <c r="M206" s="1031">
        <f t="shared" si="4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5"/>
        <v>1502.5</v>
      </c>
      <c r="M207" s="1031">
        <f t="shared" si="4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1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45"/>
        <v>3907</v>
      </c>
      <c r="M216" s="1031">
        <f t="shared" si="4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5"/>
        <v>1798</v>
      </c>
      <c r="M217" s="1031">
        <f t="shared" si="4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 t="shared" si="46"/>
        <v>76043.139999999941</v>
      </c>
      <c r="J223" s="963">
        <f t="shared" si="46"/>
        <v>50813.600000000013</v>
      </c>
      <c r="K223" s="963">
        <f t="shared" si="46"/>
        <v>14029.759999999998</v>
      </c>
      <c r="L223" s="963">
        <f t="shared" si="46"/>
        <v>188855.55</v>
      </c>
      <c r="M223" s="963">
        <f>SUM(M186:M222)</f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47">+G19+G25+G29+G39+G43+G48+G52+G58+G73+G88+G93+G99+G103+G108+G112+G122+G128+G135+G141+G146+G150+G157+G162+G167+G176+G223+G183</f>
        <v>6822000</v>
      </c>
      <c r="H225" s="1076">
        <f t="shared" si="47"/>
        <v>195790.83000000002</v>
      </c>
      <c r="I225" s="1076">
        <f t="shared" si="47"/>
        <v>432847.21999999991</v>
      </c>
      <c r="J225" s="1076">
        <f t="shared" si="47"/>
        <v>204867.12</v>
      </c>
      <c r="K225" s="1076">
        <f t="shared" si="47"/>
        <v>140002.19999999998</v>
      </c>
      <c r="L225" s="1076">
        <f t="shared" si="47"/>
        <v>973433.84</v>
      </c>
      <c r="M225" s="1076">
        <f t="shared" si="4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654" t="s">
        <v>1271</v>
      </c>
      <c r="B254" s="1654"/>
      <c r="C254" s="874"/>
      <c r="D254" s="874"/>
      <c r="E254" s="875"/>
      <c r="F254" s="873"/>
      <c r="G254" s="873"/>
      <c r="H254" s="1634" t="s">
        <v>852</v>
      </c>
      <c r="I254" s="1634"/>
      <c r="J254" s="1634"/>
      <c r="K254" s="1634"/>
      <c r="L254" s="1634"/>
      <c r="M254" s="1634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635" t="s">
        <v>1504</v>
      </c>
      <c r="J255" s="1635"/>
      <c r="K255" s="1635"/>
      <c r="L255" s="1635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A6:M6"/>
    <mergeCell ref="A7:N7"/>
    <mergeCell ref="A8:M8"/>
    <mergeCell ref="A9:M9"/>
    <mergeCell ref="A10:M10"/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1509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61"/>
      <c r="N12" s="1661"/>
      <c r="O12" s="166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>SUM(N66:N69)</f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1099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 t="shared" si="21"/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4"/>
        <v>9530.48</v>
      </c>
      <c r="O122" s="468">
        <f t="shared" si="25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162346.75999999995</v>
      </c>
      <c r="L134" s="1145">
        <f t="shared" si="28"/>
        <v>70847.199999999983</v>
      </c>
      <c r="M134" s="1099">
        <f t="shared" si="28"/>
        <v>11142.759999999998</v>
      </c>
      <c r="N134" s="695">
        <f t="shared" si="28"/>
        <v>311222.07</v>
      </c>
      <c r="O134" s="695">
        <f t="shared" si="28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614104.35</v>
      </c>
      <c r="L136" s="1151">
        <f t="shared" si="29"/>
        <v>183935.19999999998</v>
      </c>
      <c r="M136" s="1126">
        <f t="shared" si="29"/>
        <v>63633.430000000008</v>
      </c>
      <c r="N136" s="1126">
        <f t="shared" si="29"/>
        <v>1035322.3300000001</v>
      </c>
      <c r="O136" s="1126">
        <f t="shared" si="29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659" t="s">
        <v>1375</v>
      </c>
      <c r="J163" s="1659"/>
      <c r="K163" s="1659"/>
      <c r="L163" s="1659"/>
      <c r="M163" s="1659"/>
      <c r="N163" s="1659"/>
      <c r="O163" s="1659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43" t="s">
        <v>1503</v>
      </c>
      <c r="J164" s="1643"/>
      <c r="K164" s="1643"/>
      <c r="L164" s="1643"/>
      <c r="M164" s="1643"/>
      <c r="N164" s="1643"/>
      <c r="O164" s="1643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1510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5" t="s">
        <v>7</v>
      </c>
      <c r="B13" s="1664" t="s">
        <v>937</v>
      </c>
      <c r="C13" s="1664" t="s">
        <v>8</v>
      </c>
      <c r="D13" s="1664" t="s">
        <v>10</v>
      </c>
      <c r="E13" s="1664" t="s">
        <v>11</v>
      </c>
      <c r="F13" s="1047" t="s">
        <v>12</v>
      </c>
      <c r="G13" s="1664" t="s">
        <v>13</v>
      </c>
      <c r="H13" s="1664" t="s">
        <v>14</v>
      </c>
      <c r="I13" s="1664" t="s">
        <v>15</v>
      </c>
      <c r="J13" s="1664" t="s">
        <v>16</v>
      </c>
      <c r="K13" s="1664" t="s">
        <v>17</v>
      </c>
      <c r="L13" s="1664" t="s">
        <v>18</v>
      </c>
      <c r="M13" s="1664" t="s">
        <v>19</v>
      </c>
      <c r="N13" s="1664" t="s">
        <v>20</v>
      </c>
    </row>
    <row r="14" spans="1:14" x14ac:dyDescent="0.25">
      <c r="A14" s="1666"/>
      <c r="B14" s="1664"/>
      <c r="C14" s="1664"/>
      <c r="D14" s="1664"/>
      <c r="E14" s="1664"/>
      <c r="F14" s="1047" t="s">
        <v>21</v>
      </c>
      <c r="G14" s="1664"/>
      <c r="H14" s="1664"/>
      <c r="I14" s="1664"/>
      <c r="J14" s="1664"/>
      <c r="K14" s="1664"/>
      <c r="L14" s="1664"/>
      <c r="M14" s="1664"/>
      <c r="N14" s="16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41" t="s">
        <v>1269</v>
      </c>
      <c r="B56" s="1641"/>
      <c r="C56" s="1641"/>
      <c r="D56" s="753"/>
      <c r="E56" s="753"/>
      <c r="F56" s="754"/>
      <c r="G56" s="755"/>
      <c r="I56" s="1642" t="s">
        <v>852</v>
      </c>
      <c r="J56" s="1642"/>
      <c r="K56" s="1642"/>
      <c r="L56" s="1642"/>
      <c r="M56" s="1642"/>
      <c r="N56" s="1642"/>
    </row>
    <row r="57" spans="1:14" s="259" customFormat="1" ht="19.5" customHeight="1" x14ac:dyDescent="0.25">
      <c r="A57" s="1579" t="s">
        <v>1270</v>
      </c>
      <c r="B57" s="1579"/>
      <c r="C57" s="1579"/>
      <c r="D57" s="753"/>
      <c r="E57" s="753"/>
      <c r="F57" s="754"/>
      <c r="G57" s="755"/>
      <c r="I57" s="1643" t="s">
        <v>1505</v>
      </c>
      <c r="J57" s="1643"/>
      <c r="K57" s="1643"/>
      <c r="L57" s="1643"/>
      <c r="M57" s="1643"/>
      <c r="N57" s="1643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80"/>
      <c r="J69" s="1580"/>
      <c r="K69" s="1580"/>
      <c r="L69" s="1580"/>
      <c r="M69" s="1580"/>
      <c r="N69" s="1580"/>
    </row>
    <row r="70" spans="1:14" ht="15.75" x14ac:dyDescent="0.25">
      <c r="A70" s="267"/>
      <c r="B70" s="267"/>
      <c r="C70" s="267"/>
      <c r="D70" s="268"/>
      <c r="E70" s="268"/>
      <c r="F70" s="269"/>
      <c r="G70" s="1500"/>
      <c r="H70" s="1500"/>
      <c r="I70" s="1500"/>
      <c r="J70" s="1500"/>
      <c r="K70" s="1500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1511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647" t="s">
        <v>1372</v>
      </c>
      <c r="H82" s="1647"/>
      <c r="I82" s="1647"/>
      <c r="J82" s="1647"/>
      <c r="K82" s="1647"/>
      <c r="L82" s="1647"/>
    </row>
    <row r="83" spans="2:13" x14ac:dyDescent="0.25">
      <c r="B83" s="1083" t="s">
        <v>1238</v>
      </c>
      <c r="C83" s="1083"/>
      <c r="D83" s="921"/>
      <c r="E83" s="915"/>
      <c r="F83" s="915"/>
      <c r="G83" s="1653" t="s">
        <v>1222</v>
      </c>
      <c r="H83" s="1653"/>
      <c r="I83" s="1653"/>
      <c r="J83" s="1653"/>
      <c r="K83" s="1653"/>
      <c r="L83" s="1653"/>
    </row>
    <row r="84" spans="2:13" x14ac:dyDescent="0.25">
      <c r="B84" s="916" t="s">
        <v>1239</v>
      </c>
      <c r="C84" s="916"/>
      <c r="D84" s="915"/>
      <c r="E84" s="915"/>
      <c r="F84" s="923"/>
      <c r="G84" s="1652" t="s">
        <v>1224</v>
      </c>
      <c r="H84" s="1652"/>
      <c r="I84" s="1652"/>
      <c r="J84" s="1652"/>
      <c r="K84" s="1652"/>
      <c r="L84" s="1652"/>
    </row>
    <row r="88" spans="2:13" ht="30" customHeight="1" x14ac:dyDescent="0.25"/>
    <row r="94" spans="2:13" x14ac:dyDescent="0.25">
      <c r="E94" s="924"/>
      <c r="F94" s="923"/>
      <c r="G94" s="915"/>
      <c r="H94" s="1649"/>
      <c r="I94" s="1649"/>
      <c r="J94" s="1649"/>
      <c r="K94" s="1649"/>
      <c r="L94" s="1649"/>
      <c r="M94" s="1649"/>
    </row>
    <row r="95" spans="2:13" x14ac:dyDescent="0.25">
      <c r="E95" s="925"/>
      <c r="F95" s="1645"/>
      <c r="G95" s="1645"/>
      <c r="H95" s="1645"/>
      <c r="I95" s="1645"/>
      <c r="J95" s="1645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2:L82"/>
    <mergeCell ref="G83:L83"/>
    <mergeCell ref="G84:L84"/>
    <mergeCell ref="H94:M94"/>
    <mergeCell ref="F95:J95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07" t="s">
        <v>0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2:13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1512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8" t="s">
        <v>1197</v>
      </c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3" t="s">
        <v>7</v>
      </c>
      <c r="C11" s="1660" t="s">
        <v>802</v>
      </c>
      <c r="D11" s="1660" t="s">
        <v>9</v>
      </c>
      <c r="E11" s="1067" t="s">
        <v>12</v>
      </c>
      <c r="F11" s="1672" t="s">
        <v>13</v>
      </c>
      <c r="G11" s="1671" t="s">
        <v>14</v>
      </c>
      <c r="H11" s="1671" t="s">
        <v>15</v>
      </c>
      <c r="I11" s="1671" t="s">
        <v>16</v>
      </c>
      <c r="J11" s="1671" t="s">
        <v>17</v>
      </c>
      <c r="K11" s="1671" t="s">
        <v>18</v>
      </c>
      <c r="L11" s="1671" t="s">
        <v>19</v>
      </c>
      <c r="M11" s="1671" t="s">
        <v>20</v>
      </c>
    </row>
    <row r="12" spans="2:13" ht="15" customHeight="1" x14ac:dyDescent="0.25">
      <c r="B12" s="1663"/>
      <c r="C12" s="1660"/>
      <c r="D12" s="1660"/>
      <c r="E12" s="1067" t="s">
        <v>21</v>
      </c>
      <c r="F12" s="1672"/>
      <c r="G12" s="1671"/>
      <c r="H12" s="1671"/>
      <c r="I12" s="1671"/>
      <c r="J12" s="1671"/>
      <c r="K12" s="1671"/>
      <c r="L12" s="1671"/>
      <c r="M12" s="1671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633" t="s">
        <v>1250</v>
      </c>
      <c r="H49" s="1633"/>
      <c r="I49" s="1633"/>
      <c r="J49" s="1633"/>
      <c r="K49" s="1633"/>
      <c r="L49" s="1633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578" t="s">
        <v>852</v>
      </c>
      <c r="H50" s="1578"/>
      <c r="I50" s="1578"/>
      <c r="J50" s="1578"/>
      <c r="K50" s="1578"/>
      <c r="L50" s="1578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79" t="s">
        <v>1506</v>
      </c>
      <c r="H51" s="1579"/>
      <c r="I51" s="1579"/>
      <c r="J51" s="1579"/>
      <c r="K51" s="1579"/>
      <c r="L51" s="1579"/>
      <c r="M51" s="537"/>
    </row>
    <row r="52" spans="2:13" x14ac:dyDescent="0.25">
      <c r="B52" s="546"/>
      <c r="C52" s="546"/>
      <c r="D52" s="547"/>
      <c r="E52" s="541"/>
      <c r="F52" s="540"/>
      <c r="G52" s="537"/>
      <c r="H52" s="1580"/>
      <c r="I52" s="1580"/>
      <c r="J52" s="1580"/>
      <c r="K52" s="1580"/>
      <c r="L52" s="1580"/>
      <c r="M52" s="1580"/>
    </row>
    <row r="53" spans="2:13" ht="15.75" x14ac:dyDescent="0.25">
      <c r="B53" s="267"/>
      <c r="C53" s="267"/>
      <c r="D53" s="268"/>
      <c r="E53" s="269"/>
      <c r="F53" s="1500"/>
      <c r="G53" s="1500"/>
      <c r="H53" s="1500"/>
      <c r="I53" s="1500"/>
      <c r="J53" s="1500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9:L49"/>
    <mergeCell ref="G50:L50"/>
    <mergeCell ref="G51:L51"/>
    <mergeCell ref="H52:M52"/>
    <mergeCell ref="F53:J53"/>
  </mergeCells>
  <phoneticPr fontId="54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02" t="s">
        <v>0</v>
      </c>
      <c r="B6" s="1502"/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259"/>
    </row>
    <row r="7" spans="1:14" x14ac:dyDescent="0.25">
      <c r="A7" s="1502" t="s">
        <v>1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259"/>
    </row>
    <row r="8" spans="1:14" x14ac:dyDescent="0.25">
      <c r="A8" s="1502" t="s">
        <v>3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259"/>
    </row>
    <row r="9" spans="1:14" x14ac:dyDescent="0.25">
      <c r="A9" s="1502" t="s">
        <v>1513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259"/>
    </row>
    <row r="10" spans="1:14" x14ac:dyDescent="0.25">
      <c r="A10" s="1588" t="s">
        <v>412</v>
      </c>
      <c r="B10" s="1588"/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63" t="s">
        <v>7</v>
      </c>
      <c r="B12" s="1660" t="s">
        <v>937</v>
      </c>
      <c r="C12" s="1660" t="s">
        <v>9</v>
      </c>
      <c r="D12" s="1067" t="s">
        <v>832</v>
      </c>
      <c r="E12" s="1672" t="s">
        <v>12</v>
      </c>
      <c r="F12" s="1671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63" t="s">
        <v>20</v>
      </c>
    </row>
    <row r="13" spans="1:14" x14ac:dyDescent="0.25">
      <c r="A13" s="1663"/>
      <c r="B13" s="1660"/>
      <c r="C13" s="1660"/>
      <c r="D13" s="1067" t="s">
        <v>21</v>
      </c>
      <c r="E13" s="1672" t="s">
        <v>21</v>
      </c>
      <c r="F13" s="1671"/>
      <c r="G13" s="1671"/>
      <c r="H13" s="1671"/>
      <c r="I13" s="1671"/>
      <c r="J13" s="1671"/>
      <c r="K13" s="1671"/>
      <c r="L13" s="1671"/>
      <c r="M13" s="1663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577" t="s">
        <v>1225</v>
      </c>
      <c r="I39" s="1577"/>
      <c r="J39" s="1577"/>
      <c r="K39" s="1577"/>
      <c r="L39" s="1577"/>
      <c r="M39" s="1577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578" t="s">
        <v>852</v>
      </c>
      <c r="I40" s="1578"/>
      <c r="J40" s="1578"/>
      <c r="K40" s="1578"/>
      <c r="L40" s="1578"/>
      <c r="M40" s="1578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79" t="s">
        <v>1521</v>
      </c>
      <c r="I41" s="1579"/>
      <c r="J41" s="1579"/>
      <c r="K41" s="1579"/>
      <c r="L41" s="1579"/>
      <c r="M41" s="1579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80"/>
      <c r="J42" s="1580"/>
      <c r="K42" s="1580"/>
      <c r="L42" s="1580"/>
      <c r="M42" s="1580"/>
      <c r="N42" s="1580"/>
    </row>
    <row r="43" spans="1:14" ht="15.75" x14ac:dyDescent="0.25">
      <c r="A43" s="267"/>
      <c r="B43" s="267"/>
      <c r="C43" s="267"/>
      <c r="D43" s="268"/>
      <c r="E43" s="268"/>
      <c r="F43" s="269"/>
      <c r="G43" s="1500"/>
      <c r="H43" s="1500"/>
      <c r="I43" s="1500"/>
      <c r="J43" s="1500"/>
      <c r="K43" s="1500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1514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10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633" t="s">
        <v>1255</v>
      </c>
      <c r="H32" s="1633"/>
      <c r="I32" s="1633"/>
      <c r="J32" s="1633"/>
      <c r="K32" s="1633"/>
      <c r="L32" s="1633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578" t="s">
        <v>852</v>
      </c>
      <c r="H33" s="1578"/>
      <c r="I33" s="1578"/>
      <c r="J33" s="1578"/>
      <c r="K33" s="1578"/>
      <c r="L33" s="1578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579" t="s">
        <v>1506</v>
      </c>
      <c r="H34" s="1579"/>
      <c r="I34" s="1579"/>
      <c r="J34" s="1579"/>
      <c r="K34" s="1579"/>
      <c r="L34" s="1579"/>
      <c r="M34" s="537"/>
    </row>
    <row r="35" spans="2:13" x14ac:dyDescent="0.25">
      <c r="B35" s="546"/>
      <c r="C35" s="546"/>
      <c r="D35" s="547"/>
      <c r="E35" s="541"/>
      <c r="F35" s="540"/>
      <c r="G35" s="537"/>
      <c r="H35" s="1580"/>
      <c r="I35" s="1580"/>
      <c r="J35" s="1580"/>
      <c r="K35" s="1580"/>
      <c r="L35" s="1580"/>
      <c r="M35" s="1580"/>
    </row>
    <row r="36" spans="2:13" ht="15.75" x14ac:dyDescent="0.25">
      <c r="B36" s="267"/>
      <c r="C36" s="267"/>
      <c r="D36" s="268"/>
      <c r="E36" s="269"/>
      <c r="F36" s="1500"/>
      <c r="G36" s="1500"/>
      <c r="H36" s="1500"/>
      <c r="I36" s="1500"/>
      <c r="J36" s="1500"/>
      <c r="K36" s="271"/>
      <c r="L36" s="271"/>
      <c r="M36" s="259"/>
    </row>
    <row r="37" spans="2:13" x14ac:dyDescent="0.25">
      <c r="E37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2:L32"/>
    <mergeCell ref="G33:L33"/>
    <mergeCell ref="G34:L34"/>
    <mergeCell ref="H35:M35"/>
    <mergeCell ref="F36:J36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36" t="s">
        <v>1502</v>
      </c>
      <c r="B6" s="1636"/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</row>
    <row r="7" spans="1:14" ht="0.75" customHeight="1" x14ac:dyDescent="0.25">
      <c r="A7" s="1636"/>
      <c r="B7" s="1636"/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1:14" ht="15.75" x14ac:dyDescent="0.25">
      <c r="A8" s="1636" t="s">
        <v>1460</v>
      </c>
      <c r="B8" s="1636"/>
      <c r="C8" s="1636"/>
      <c r="D8" s="1636"/>
      <c r="E8" s="1636"/>
      <c r="F8" s="1636"/>
      <c r="G8" s="1636"/>
      <c r="H8" s="1636"/>
      <c r="I8" s="1636"/>
      <c r="J8" s="1636"/>
      <c r="K8" s="1636"/>
      <c r="L8" s="1636"/>
      <c r="M8" s="1636"/>
    </row>
    <row r="9" spans="1:14" ht="15.75" x14ac:dyDescent="0.25">
      <c r="A9" s="1636" t="s">
        <v>1522</v>
      </c>
      <c r="B9" s="1636"/>
      <c r="C9" s="1636"/>
      <c r="D9" s="1636"/>
      <c r="E9" s="1636"/>
      <c r="F9" s="1636"/>
      <c r="G9" s="1636"/>
      <c r="H9" s="1636"/>
      <c r="I9" s="1636"/>
      <c r="J9" s="1636"/>
      <c r="K9" s="1636"/>
      <c r="L9" s="1636"/>
      <c r="M9" s="1636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56" t="s">
        <v>17</v>
      </c>
      <c r="K12" s="1674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56"/>
      <c r="K13" s="1674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3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965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3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5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5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5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3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3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5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3">
        <f t="shared" si="21"/>
        <v>4075.43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 t="shared" si="22"/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4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4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4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5">SUM(F116:F122)</f>
        <v>0</v>
      </c>
      <c r="G123" s="963">
        <f t="shared" si="25"/>
        <v>517500</v>
      </c>
      <c r="H123" s="963">
        <f t="shared" si="25"/>
        <v>14852.25</v>
      </c>
      <c r="I123" s="963">
        <f t="shared" si="25"/>
        <v>50491.780000000006</v>
      </c>
      <c r="J123" s="963">
        <f t="shared" si="25"/>
        <v>15732</v>
      </c>
      <c r="K123" s="963">
        <f t="shared" si="25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3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3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3">
        <f t="shared" si="31"/>
        <v>36513.17</v>
      </c>
      <c r="J142" s="965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K147" si="32">SUM(G145:G146)</f>
        <v>111500</v>
      </c>
      <c r="H147" s="963">
        <f t="shared" si="32"/>
        <v>3200.05</v>
      </c>
      <c r="I147" s="963">
        <f t="shared" si="32"/>
        <v>7400.87</v>
      </c>
      <c r="J147" s="963">
        <f>SUM(J145:J146)</f>
        <v>3389.6</v>
      </c>
      <c r="K147" s="963">
        <f t="shared" si="32"/>
        <v>2122.1999999999998</v>
      </c>
      <c r="L147" s="963">
        <f>SUM(L145:L146)</f>
        <v>16112.72</v>
      </c>
      <c r="M147" s="963">
        <f>SUM(M145:M146)</f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091">
        <f t="shared" si="33"/>
        <v>936.62</v>
      </c>
      <c r="J151" s="996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3">
        <f t="shared" si="36"/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3">
        <f t="shared" si="37"/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3">
        <f t="shared" si="38"/>
        <v>8337.49</v>
      </c>
      <c r="J168" s="965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3">
        <f t="shared" si="41"/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42">SUM(G180:G183)</f>
        <v>210500</v>
      </c>
      <c r="H184" s="963">
        <f t="shared" si="42"/>
        <v>6040.75</v>
      </c>
      <c r="I184" s="963">
        <f t="shared" si="42"/>
        <v>10210.730000000001</v>
      </c>
      <c r="J184" s="963">
        <f t="shared" si="42"/>
        <v>6399.2000000000007</v>
      </c>
      <c r="K184" s="963">
        <f t="shared" si="42"/>
        <v>2643.4</v>
      </c>
      <c r="L184" s="963">
        <f t="shared" si="42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1" si="43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3"/>
        <v>23926.87</v>
      </c>
      <c r="M188" s="1031">
        <f t="shared" ref="M188:M223" si="4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 t="shared" si="43"/>
        <v>12153.869999999999</v>
      </c>
      <c r="M189" s="1031">
        <f t="shared" si="4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 t="shared" si="43"/>
        <v>9530.48</v>
      </c>
      <c r="M190" s="1031">
        <f t="shared" si="4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 t="shared" si="43"/>
        <v>15451.01</v>
      </c>
      <c r="M191" s="1031">
        <f t="shared" si="4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4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4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45">+H194+I194+J194+K194</f>
        <v>7907.18</v>
      </c>
      <c r="M194" s="1031">
        <f t="shared" si="4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45"/>
        <v>4990.6100000000006</v>
      </c>
      <c r="M195" s="1032">
        <f t="shared" si="4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45"/>
        <v>3532.4700000000003</v>
      </c>
      <c r="M199" s="1031">
        <f t="shared" si="4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4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45"/>
        <v>3532.4700000000003</v>
      </c>
      <c r="M201" s="1031">
        <f t="shared" si="4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45"/>
        <v>3532.4700000000003</v>
      </c>
      <c r="M207" s="1031">
        <f t="shared" si="4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5"/>
        <v>1502.5</v>
      </c>
      <c r="M212" s="1031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5"/>
        <v>1798</v>
      </c>
      <c r="M216" s="1031">
        <f t="shared" si="4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45"/>
        <v>3907</v>
      </c>
      <c r="M217" s="1031">
        <f t="shared" si="4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5"/>
        <v>1798</v>
      </c>
      <c r="M219" s="1031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>SUM(G187:G223)</f>
        <v>1671500</v>
      </c>
      <c r="H224" s="963">
        <f t="shared" ref="H224:L224" si="46">SUM(H187:H223)</f>
        <v>47972.05</v>
      </c>
      <c r="I224" s="963">
        <f>SUM(I187:I223)</f>
        <v>76044.739999999947</v>
      </c>
      <c r="J224" s="963">
        <f t="shared" si="46"/>
        <v>50813.600000000013</v>
      </c>
      <c r="K224" s="963">
        <f t="shared" si="46"/>
        <v>16101.759999999998</v>
      </c>
      <c r="L224" s="963">
        <f t="shared" si="46"/>
        <v>190929.14999999997</v>
      </c>
      <c r="M224" s="963">
        <f>SUM(M187:M223)</f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 t="shared" ref="G226:J226" si="47">+G19+G26+G30+G40+G44+G49+G53+G59+G74+G89+G94+G100+G104+G109+G113+G123+G129+G136+G142+G147+G151+G158+G163+G168+G177+G224+G184</f>
        <v>6865500</v>
      </c>
      <c r="H226" s="1076">
        <f t="shared" si="47"/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 t="shared" si="47"/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654" t="s">
        <v>1271</v>
      </c>
      <c r="B255" s="1654"/>
      <c r="C255" s="874"/>
      <c r="D255" s="874"/>
      <c r="E255" s="875"/>
      <c r="F255" s="873"/>
      <c r="G255" s="873"/>
      <c r="H255" s="1634" t="s">
        <v>852</v>
      </c>
      <c r="I255" s="1634"/>
      <c r="J255" s="1634"/>
      <c r="K255" s="1634"/>
      <c r="L255" s="1634"/>
      <c r="M255" s="1634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635" t="s">
        <v>1504</v>
      </c>
      <c r="J256" s="1635"/>
      <c r="K256" s="1635"/>
      <c r="L256" s="1635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A6:M6"/>
    <mergeCell ref="A7:N7"/>
    <mergeCell ref="A8:M8"/>
    <mergeCell ref="A9:M9"/>
    <mergeCell ref="A10:M10"/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1523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73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73"/>
      <c r="N12" s="1661"/>
      <c r="O12" s="166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695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695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97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97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>SUM(M55:M62)</f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>SUM(M66:M69)</f>
        <v>2643.4</v>
      </c>
      <c r="N70" s="695">
        <f>SUM(N66:N69)</f>
        <v>63891.459999999992</v>
      </c>
      <c r="O70" s="695">
        <f t="shared" si="13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695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695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695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>SUM(M95:M96)</f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24"/>
        <v>10902.84</v>
      </c>
      <c r="O122" s="468">
        <f t="shared" si="25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179989.64999999994</v>
      </c>
      <c r="L134" s="1145">
        <f t="shared" si="28"/>
        <v>70847.199999999983</v>
      </c>
      <c r="M134" s="695">
        <f>SUM(M100:M133)</f>
        <v>12858.219999999998</v>
      </c>
      <c r="N134" s="695">
        <f t="shared" si="28"/>
        <v>330580.42</v>
      </c>
      <c r="O134" s="695">
        <f t="shared" si="28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631747.23999999987</v>
      </c>
      <c r="L136" s="1151">
        <f t="shared" si="29"/>
        <v>183935.19999999998</v>
      </c>
      <c r="M136" s="1126">
        <f>+M16+M20+M25+M30+M43+M47+M52+M63+M70+M74+M79+M83+M92+M97+M134+M38+M34</f>
        <v>69892.290000000008</v>
      </c>
      <c r="N136" s="1126">
        <f t="shared" si="29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659" t="s">
        <v>1375</v>
      </c>
      <c r="J163" s="1659"/>
      <c r="K163" s="1659"/>
      <c r="L163" s="1659"/>
      <c r="M163" s="1659"/>
      <c r="N163" s="1659"/>
      <c r="O163" s="1659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43" t="s">
        <v>1503</v>
      </c>
      <c r="J164" s="1643"/>
      <c r="K164" s="1643"/>
      <c r="L164" s="1643"/>
      <c r="M164" s="1643"/>
      <c r="N164" s="1643"/>
      <c r="O164" s="1643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1525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5" t="s">
        <v>7</v>
      </c>
      <c r="B13" s="1664" t="s">
        <v>937</v>
      </c>
      <c r="C13" s="1664" t="s">
        <v>8</v>
      </c>
      <c r="D13" s="1664" t="s">
        <v>10</v>
      </c>
      <c r="E13" s="1664" t="s">
        <v>11</v>
      </c>
      <c r="F13" s="1047" t="s">
        <v>12</v>
      </c>
      <c r="G13" s="1664" t="s">
        <v>13</v>
      </c>
      <c r="H13" s="1664" t="s">
        <v>14</v>
      </c>
      <c r="I13" s="1664" t="s">
        <v>15</v>
      </c>
      <c r="J13" s="1664" t="s">
        <v>16</v>
      </c>
      <c r="K13" s="1664" t="s">
        <v>17</v>
      </c>
      <c r="L13" s="1664" t="s">
        <v>18</v>
      </c>
      <c r="M13" s="1664" t="s">
        <v>19</v>
      </c>
      <c r="N13" s="1664" t="s">
        <v>20</v>
      </c>
    </row>
    <row r="14" spans="1:14" x14ac:dyDescent="0.25">
      <c r="A14" s="1666"/>
      <c r="B14" s="1664"/>
      <c r="C14" s="1664"/>
      <c r="D14" s="1664"/>
      <c r="E14" s="1664"/>
      <c r="F14" s="1047" t="s">
        <v>21</v>
      </c>
      <c r="G14" s="1664"/>
      <c r="H14" s="1664"/>
      <c r="I14" s="1664"/>
      <c r="J14" s="1664"/>
      <c r="K14" s="1664"/>
      <c r="L14" s="1664"/>
      <c r="M14" s="1664"/>
      <c r="N14" s="16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41" t="s">
        <v>1269</v>
      </c>
      <c r="B56" s="1641"/>
      <c r="C56" s="1641"/>
      <c r="D56" s="753"/>
      <c r="E56" s="753"/>
      <c r="F56" s="754"/>
      <c r="G56" s="755"/>
      <c r="I56" s="1642" t="s">
        <v>852</v>
      </c>
      <c r="J56" s="1642"/>
      <c r="K56" s="1642"/>
      <c r="L56" s="1642"/>
      <c r="M56" s="1642"/>
      <c r="N56" s="1642"/>
    </row>
    <row r="57" spans="1:14" s="259" customFormat="1" ht="19.5" customHeight="1" x14ac:dyDescent="0.25">
      <c r="A57" s="1579" t="s">
        <v>1270</v>
      </c>
      <c r="B57" s="1579"/>
      <c r="C57" s="1579"/>
      <c r="D57" s="753"/>
      <c r="E57" s="753"/>
      <c r="F57" s="754"/>
      <c r="G57" s="755"/>
      <c r="I57" s="1643" t="s">
        <v>1505</v>
      </c>
      <c r="J57" s="1643"/>
      <c r="K57" s="1643"/>
      <c r="L57" s="1643"/>
      <c r="M57" s="1643"/>
      <c r="N57" s="1643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80"/>
      <c r="J69" s="1580"/>
      <c r="K69" s="1580"/>
      <c r="L69" s="1580"/>
      <c r="M69" s="1580"/>
      <c r="N69" s="1580"/>
    </row>
    <row r="70" spans="1:14" ht="15.75" x14ac:dyDescent="0.25">
      <c r="A70" s="267"/>
      <c r="B70" s="267"/>
      <c r="C70" s="267"/>
      <c r="D70" s="268"/>
      <c r="E70" s="268"/>
      <c r="F70" s="269"/>
      <c r="G70" s="1500"/>
      <c r="H70" s="1500"/>
      <c r="I70" s="1500"/>
      <c r="J70" s="1500"/>
      <c r="K70" s="1500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1526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647" t="s">
        <v>1372</v>
      </c>
      <c r="H79" s="1647"/>
      <c r="I79" s="1647"/>
      <c r="J79" s="1647"/>
      <c r="K79" s="1647"/>
      <c r="L79" s="1647"/>
    </row>
    <row r="80" spans="2:12" x14ac:dyDescent="0.25">
      <c r="B80" s="1083" t="s">
        <v>1238</v>
      </c>
      <c r="C80" s="1083"/>
      <c r="D80" s="921"/>
      <c r="E80" s="915"/>
      <c r="F80" s="915"/>
      <c r="G80" s="1653" t="s">
        <v>1222</v>
      </c>
      <c r="H80" s="1653"/>
      <c r="I80" s="1653"/>
      <c r="J80" s="1653"/>
      <c r="K80" s="1653"/>
      <c r="L80" s="1653"/>
    </row>
    <row r="81" spans="2:13" x14ac:dyDescent="0.25">
      <c r="B81" s="916" t="s">
        <v>1239</v>
      </c>
      <c r="C81" s="916"/>
      <c r="D81" s="915"/>
      <c r="E81" s="915"/>
      <c r="F81" s="923"/>
      <c r="G81" s="1652" t="s">
        <v>1224</v>
      </c>
      <c r="H81" s="1652"/>
      <c r="I81" s="1652"/>
      <c r="J81" s="1652"/>
      <c r="K81" s="1652"/>
      <c r="L81" s="1652"/>
    </row>
    <row r="85" spans="2:13" ht="30" customHeight="1" x14ac:dyDescent="0.25"/>
    <row r="91" spans="2:13" x14ac:dyDescent="0.25">
      <c r="E91" s="924"/>
      <c r="F91" s="923"/>
      <c r="G91" s="915"/>
      <c r="H91" s="1649"/>
      <c r="I91" s="1649"/>
      <c r="J91" s="1649"/>
      <c r="K91" s="1649"/>
      <c r="L91" s="1649"/>
      <c r="M91" s="1649"/>
    </row>
    <row r="92" spans="2:13" x14ac:dyDescent="0.25">
      <c r="E92" s="925"/>
      <c r="F92" s="1645"/>
      <c r="G92" s="1645"/>
      <c r="H92" s="1645"/>
      <c r="I92" s="1645"/>
      <c r="J92" s="1645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9:L79"/>
    <mergeCell ref="G80:L80"/>
    <mergeCell ref="G81:L81"/>
    <mergeCell ref="H91:M91"/>
    <mergeCell ref="F92:J9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1527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2">+G16+G20+G24+G28+G31</f>
        <v>176500</v>
      </c>
      <c r="H33" s="1065">
        <f t="shared" si="2"/>
        <v>5065.55</v>
      </c>
      <c r="I33" s="1065">
        <f t="shared" si="2"/>
        <v>38356.31</v>
      </c>
      <c r="J33" s="1065">
        <f t="shared" si="2"/>
        <v>5365.6</v>
      </c>
      <c r="K33" s="1114">
        <v>0</v>
      </c>
      <c r="L33" s="1065">
        <f t="shared" si="2"/>
        <v>48787.46</v>
      </c>
      <c r="M33" s="1065">
        <f t="shared" si="2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633" t="s">
        <v>1250</v>
      </c>
      <c r="H49" s="1633"/>
      <c r="I49" s="1633"/>
      <c r="J49" s="1633"/>
      <c r="K49" s="1633"/>
      <c r="L49" s="1633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578" t="s">
        <v>852</v>
      </c>
      <c r="H50" s="1578"/>
      <c r="I50" s="1578"/>
      <c r="J50" s="1578"/>
      <c r="K50" s="1578"/>
      <c r="L50" s="1578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79" t="s">
        <v>1506</v>
      </c>
      <c r="H51" s="1579"/>
      <c r="I51" s="1579"/>
      <c r="J51" s="1579"/>
      <c r="K51" s="1579"/>
      <c r="L51" s="1579"/>
      <c r="M51" s="537"/>
    </row>
    <row r="52" spans="2:13" x14ac:dyDescent="0.25">
      <c r="B52" s="546"/>
      <c r="C52" s="546"/>
      <c r="D52" s="547"/>
      <c r="E52" s="541"/>
      <c r="F52" s="540"/>
      <c r="G52" s="537"/>
      <c r="H52" s="1580"/>
      <c r="I52" s="1580"/>
      <c r="J52" s="1580"/>
      <c r="K52" s="1580"/>
      <c r="L52" s="1580"/>
      <c r="M52" s="1580"/>
    </row>
    <row r="53" spans="2:13" x14ac:dyDescent="0.25">
      <c r="B53" s="531"/>
      <c r="C53" s="531"/>
      <c r="D53" s="259"/>
      <c r="E53" s="1174"/>
      <c r="F53" s="1503"/>
      <c r="G53" s="1503"/>
      <c r="H53" s="1503"/>
      <c r="I53" s="1503"/>
      <c r="J53" s="1503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02" t="s">
        <v>0</v>
      </c>
      <c r="B6" s="1502"/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259"/>
    </row>
    <row r="7" spans="1:14" x14ac:dyDescent="0.25">
      <c r="A7" s="1502" t="s">
        <v>1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259"/>
    </row>
    <row r="8" spans="1:14" x14ac:dyDescent="0.25">
      <c r="A8" s="1502" t="s">
        <v>3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259"/>
    </row>
    <row r="9" spans="1:14" x14ac:dyDescent="0.25">
      <c r="A9" s="1502" t="s">
        <v>1528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259"/>
    </row>
    <row r="10" spans="1:14" x14ac:dyDescent="0.25">
      <c r="A10" s="1588" t="s">
        <v>412</v>
      </c>
      <c r="B10" s="1588"/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63" t="s">
        <v>7</v>
      </c>
      <c r="B12" s="1660" t="s">
        <v>937</v>
      </c>
      <c r="C12" s="1660" t="s">
        <v>9</v>
      </c>
      <c r="D12" s="1067" t="s">
        <v>832</v>
      </c>
      <c r="E12" s="1672" t="s">
        <v>12</v>
      </c>
      <c r="F12" s="1671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63" t="s">
        <v>20</v>
      </c>
    </row>
    <row r="13" spans="1:14" x14ac:dyDescent="0.25">
      <c r="A13" s="1663"/>
      <c r="B13" s="1660"/>
      <c r="C13" s="1660"/>
      <c r="D13" s="1067" t="s">
        <v>21</v>
      </c>
      <c r="E13" s="1672" t="s">
        <v>21</v>
      </c>
      <c r="F13" s="1671"/>
      <c r="G13" s="1671"/>
      <c r="H13" s="1671"/>
      <c r="I13" s="1671"/>
      <c r="J13" s="1671"/>
      <c r="K13" s="1671"/>
      <c r="L13" s="1671"/>
      <c r="M13" s="1663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577" t="s">
        <v>1225</v>
      </c>
      <c r="I39" s="1577"/>
      <c r="J39" s="1577"/>
      <c r="K39" s="1577"/>
      <c r="L39" s="1577"/>
      <c r="M39" s="1577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578" t="s">
        <v>852</v>
      </c>
      <c r="I40" s="1578"/>
      <c r="J40" s="1578"/>
      <c r="K40" s="1578"/>
      <c r="L40" s="1578"/>
      <c r="M40" s="1578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79" t="s">
        <v>1521</v>
      </c>
      <c r="I41" s="1579"/>
      <c r="J41" s="1579"/>
      <c r="K41" s="1579"/>
      <c r="L41" s="1579"/>
      <c r="M41" s="1579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80"/>
      <c r="J42" s="1580"/>
      <c r="K42" s="1580"/>
      <c r="L42" s="1580"/>
      <c r="M42" s="1580"/>
      <c r="N42" s="1580"/>
    </row>
    <row r="43" spans="1:14" ht="15.75" x14ac:dyDescent="0.25">
      <c r="A43" s="267"/>
      <c r="B43" s="267"/>
      <c r="C43" s="267"/>
      <c r="D43" s="268"/>
      <c r="E43" s="268"/>
      <c r="F43" s="269"/>
      <c r="G43" s="1500"/>
      <c r="H43" s="1500"/>
      <c r="I43" s="1500"/>
      <c r="J43" s="1500"/>
      <c r="K43" s="1500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1529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3" t="s">
        <v>7</v>
      </c>
      <c r="B12" s="1660" t="s">
        <v>802</v>
      </c>
      <c r="C12" s="1660" t="s">
        <v>10</v>
      </c>
      <c r="D12" s="1067" t="s">
        <v>12</v>
      </c>
      <c r="E12" s="1672" t="s">
        <v>13</v>
      </c>
      <c r="F12" s="1671" t="s">
        <v>14</v>
      </c>
      <c r="G12" s="1671" t="s">
        <v>15</v>
      </c>
      <c r="H12" s="1671" t="s">
        <v>16</v>
      </c>
      <c r="I12" s="1671" t="s">
        <v>17</v>
      </c>
      <c r="J12" s="1671" t="s">
        <v>18</v>
      </c>
      <c r="K12" s="1671" t="s">
        <v>19</v>
      </c>
      <c r="L12" s="1671" t="s">
        <v>20</v>
      </c>
    </row>
    <row r="13" spans="1:12" ht="15" customHeight="1" x14ac:dyDescent="0.25">
      <c r="A13" s="1663"/>
      <c r="B13" s="1660"/>
      <c r="C13" s="1660"/>
      <c r="D13" s="1067" t="s">
        <v>21</v>
      </c>
      <c r="E13" s="1672"/>
      <c r="F13" s="1671"/>
      <c r="G13" s="1671"/>
      <c r="H13" s="1671"/>
      <c r="I13" s="1671"/>
      <c r="J13" s="1671"/>
      <c r="K13" s="1671"/>
      <c r="L13" s="1671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33" t="s">
        <v>1255</v>
      </c>
      <c r="G32" s="1633"/>
      <c r="H32" s="1633"/>
      <c r="I32" s="1633"/>
      <c r="J32" s="1633"/>
      <c r="K32" s="1633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578" t="s">
        <v>852</v>
      </c>
      <c r="G33" s="1578"/>
      <c r="H33" s="1578"/>
      <c r="I33" s="1578"/>
      <c r="J33" s="1578"/>
      <c r="K33" s="1578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79" t="s">
        <v>1506</v>
      </c>
      <c r="G34" s="1579"/>
      <c r="H34" s="1579"/>
      <c r="I34" s="1579"/>
      <c r="J34" s="1579"/>
      <c r="K34" s="1579"/>
      <c r="L34" s="537"/>
    </row>
    <row r="35" spans="1:12" x14ac:dyDescent="0.25">
      <c r="A35" s="546"/>
      <c r="B35" s="546"/>
      <c r="C35" s="547"/>
      <c r="D35" s="541"/>
      <c r="E35" s="540"/>
      <c r="F35" s="537"/>
      <c r="G35" s="1580"/>
      <c r="H35" s="1580"/>
      <c r="I35" s="1580"/>
      <c r="J35" s="1580"/>
      <c r="K35" s="1580"/>
      <c r="L35" s="1580"/>
    </row>
    <row r="36" spans="1:12" ht="15.75" x14ac:dyDescent="0.25">
      <c r="A36" s="267"/>
      <c r="B36" s="267"/>
      <c r="C36" s="268"/>
      <c r="D36" s="269"/>
      <c r="E36" s="1500"/>
      <c r="F36" s="1500"/>
      <c r="G36" s="1500"/>
      <c r="H36" s="1500"/>
      <c r="I36" s="1500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636" t="s">
        <v>1502</v>
      </c>
      <c r="B6" s="1636"/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</row>
    <row r="7" spans="1:14" ht="0.75" customHeight="1" x14ac:dyDescent="0.25">
      <c r="A7" s="1636"/>
      <c r="B7" s="1636"/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1:14" ht="15.75" x14ac:dyDescent="0.25">
      <c r="A8" s="1636" t="s">
        <v>1460</v>
      </c>
      <c r="B8" s="1636"/>
      <c r="C8" s="1636"/>
      <c r="D8" s="1636"/>
      <c r="E8" s="1636"/>
      <c r="F8" s="1636"/>
      <c r="G8" s="1636"/>
      <c r="H8" s="1636"/>
      <c r="I8" s="1636"/>
      <c r="J8" s="1636"/>
      <c r="K8" s="1636"/>
      <c r="L8" s="1636"/>
      <c r="M8" s="1636"/>
    </row>
    <row r="9" spans="1:14" ht="15.75" x14ac:dyDescent="0.25">
      <c r="A9" s="1636" t="s">
        <v>1533</v>
      </c>
      <c r="B9" s="1636"/>
      <c r="C9" s="1636"/>
      <c r="D9" s="1636"/>
      <c r="E9" s="1636"/>
      <c r="F9" s="1636"/>
      <c r="G9" s="1636"/>
      <c r="H9" s="1636"/>
      <c r="I9" s="1636"/>
      <c r="J9" s="1636"/>
      <c r="K9" s="1636"/>
      <c r="L9" s="1636"/>
      <c r="M9" s="1636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56" t="s">
        <v>17</v>
      </c>
      <c r="K12" s="1674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56"/>
      <c r="K13" s="1674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6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6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6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6">
        <f t="shared" si="21"/>
        <v>4075.3999999999996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ref="M117:M121" si="24">+G117-L117</f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4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5">SUM(E116:E121)</f>
        <v>480000</v>
      </c>
      <c r="F122" s="964">
        <f t="shared" si="25"/>
        <v>0</v>
      </c>
      <c r="G122" s="963">
        <f t="shared" si="25"/>
        <v>480000</v>
      </c>
      <c r="H122" s="963">
        <f t="shared" si="25"/>
        <v>13776</v>
      </c>
      <c r="I122" s="963">
        <f t="shared" si="25"/>
        <v>43429.970000000008</v>
      </c>
      <c r="J122" s="963">
        <f t="shared" si="25"/>
        <v>14592</v>
      </c>
      <c r="K122" s="963">
        <f t="shared" si="25"/>
        <v>19716.61</v>
      </c>
      <c r="L122" s="963">
        <f t="shared" si="25"/>
        <v>91514.58</v>
      </c>
      <c r="M122" s="963">
        <f t="shared" si="25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 t="shared" si="30"/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36513.17</v>
      </c>
      <c r="J141" s="965">
        <f t="shared" si="31"/>
        <v>8816</v>
      </c>
      <c r="K141" s="963">
        <f t="shared" si="31"/>
        <v>5990.1</v>
      </c>
      <c r="L141" s="963">
        <f t="shared" si="31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K146" si="32">SUM(G144:G145)</f>
        <v>111500</v>
      </c>
      <c r="H146" s="966">
        <f t="shared" si="32"/>
        <v>3200.05</v>
      </c>
      <c r="I146" s="963">
        <f t="shared" si="32"/>
        <v>7400.87</v>
      </c>
      <c r="J146" s="963">
        <f>SUM(J144:J145)</f>
        <v>3389.6</v>
      </c>
      <c r="K146" s="963">
        <f t="shared" si="32"/>
        <v>2122.1999999999998</v>
      </c>
      <c r="L146" s="963">
        <f>SUM(L144:L145)</f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42">SUM(G179:G182)</f>
        <v>210500</v>
      </c>
      <c r="H183" s="963">
        <f t="shared" si="42"/>
        <v>6041.3499999999995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45">+H193+I193+J193+K193</f>
        <v>7907.38</v>
      </c>
      <c r="M193" s="1032">
        <f t="shared" si="4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45"/>
        <v>2331.06</v>
      </c>
      <c r="M195" s="1032">
        <f t="shared" si="4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2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45"/>
        <v>3532.4700000000003</v>
      </c>
      <c r="M206" s="1032">
        <f t="shared" si="4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45"/>
        <v>1502.5</v>
      </c>
      <c r="M207" s="1032">
        <f t="shared" si="4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2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45"/>
        <v>3907</v>
      </c>
      <c r="M216" s="1032">
        <f t="shared" si="4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45"/>
        <v>1798</v>
      </c>
      <c r="M217" s="1032">
        <f t="shared" si="4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>SUM(I186:I222)</f>
        <v>76043.739999999947</v>
      </c>
      <c r="J223" s="963">
        <f t="shared" si="46"/>
        <v>50813.600000000013</v>
      </c>
      <c r="K223" s="963">
        <f>SUM(K186:K222)</f>
        <v>16101.96</v>
      </c>
      <c r="L223" s="963">
        <f t="shared" si="46"/>
        <v>190929.34999999998</v>
      </c>
      <c r="M223" s="963">
        <f>SUM(M186:M222)</f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654" t="s">
        <v>1271</v>
      </c>
      <c r="B247" s="1654"/>
      <c r="C247" s="874"/>
      <c r="D247" s="874"/>
      <c r="E247" s="875"/>
      <c r="F247" s="873"/>
      <c r="G247" s="873"/>
      <c r="H247" s="1634" t="s">
        <v>852</v>
      </c>
      <c r="I247" s="1634"/>
      <c r="J247" s="1634"/>
      <c r="K247" s="1634"/>
      <c r="L247" s="1634"/>
      <c r="M247" s="1634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635" t="s">
        <v>1504</v>
      </c>
      <c r="J248" s="1635"/>
      <c r="K248" s="1635"/>
      <c r="L248" s="1635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1549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10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73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73"/>
      <c r="N12" s="1661"/>
      <c r="O12" s="1661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59" t="s">
        <v>1375</v>
      </c>
      <c r="J158" s="1659"/>
      <c r="K158" s="1659"/>
      <c r="L158" s="1659"/>
      <c r="M158" s="1659"/>
      <c r="N158" s="1659"/>
      <c r="O158" s="1659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43" t="s">
        <v>1554</v>
      </c>
      <c r="J159" s="1643"/>
      <c r="K159" s="1643"/>
      <c r="L159" s="1643"/>
      <c r="M159" s="1643"/>
      <c r="N159" s="1643"/>
      <c r="O159" s="1643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1534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4" t="s">
        <v>7</v>
      </c>
      <c r="B13" s="1664" t="s">
        <v>937</v>
      </c>
      <c r="C13" s="1664" t="s">
        <v>8</v>
      </c>
      <c r="D13" s="1664" t="s">
        <v>10</v>
      </c>
      <c r="E13" s="1664" t="s">
        <v>11</v>
      </c>
      <c r="F13" s="1047" t="s">
        <v>12</v>
      </c>
      <c r="G13" s="1664" t="s">
        <v>13</v>
      </c>
      <c r="H13" s="1664" t="s">
        <v>14</v>
      </c>
      <c r="I13" s="1664" t="s">
        <v>15</v>
      </c>
      <c r="J13" s="1664" t="s">
        <v>16</v>
      </c>
      <c r="K13" s="1664" t="s">
        <v>17</v>
      </c>
      <c r="L13" s="1664" t="s">
        <v>18</v>
      </c>
      <c r="M13" s="1664" t="s">
        <v>19</v>
      </c>
      <c r="N13" s="1664" t="s">
        <v>20</v>
      </c>
    </row>
    <row r="14" spans="1:14" x14ac:dyDescent="0.25">
      <c r="A14" s="1664"/>
      <c r="B14" s="1664"/>
      <c r="C14" s="1664"/>
      <c r="D14" s="1664"/>
      <c r="E14" s="1664"/>
      <c r="F14" s="1047" t="s">
        <v>21</v>
      </c>
      <c r="G14" s="1664"/>
      <c r="H14" s="1664"/>
      <c r="I14" s="1664"/>
      <c r="J14" s="1664"/>
      <c r="K14" s="1664"/>
      <c r="L14" s="1664"/>
      <c r="M14" s="1664"/>
      <c r="N14" s="16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41" t="s">
        <v>1269</v>
      </c>
      <c r="B56" s="1641"/>
      <c r="C56" s="1641"/>
      <c r="D56" s="753"/>
      <c r="E56" s="753"/>
      <c r="F56" s="754"/>
      <c r="G56" s="755"/>
      <c r="I56" s="1642" t="s">
        <v>852</v>
      </c>
      <c r="J56" s="1642"/>
      <c r="K56" s="1642"/>
      <c r="L56" s="1642"/>
      <c r="M56" s="1642"/>
      <c r="N56" s="1642"/>
    </row>
    <row r="57" spans="1:14" s="259" customFormat="1" ht="19.5" customHeight="1" x14ac:dyDescent="0.25">
      <c r="A57" s="1579" t="s">
        <v>1270</v>
      </c>
      <c r="B57" s="1579"/>
      <c r="C57" s="1579"/>
      <c r="D57" s="753"/>
      <c r="E57" s="753"/>
      <c r="F57" s="754"/>
      <c r="G57" s="755"/>
      <c r="I57" s="1643" t="s">
        <v>1505</v>
      </c>
      <c r="J57" s="1643"/>
      <c r="K57" s="1643"/>
      <c r="L57" s="1643"/>
      <c r="M57" s="1643"/>
      <c r="N57" s="1643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80"/>
      <c r="J69" s="1580"/>
      <c r="K69" s="1580"/>
      <c r="L69" s="1580"/>
      <c r="M69" s="1580"/>
      <c r="N69" s="1580"/>
    </row>
    <row r="70" spans="1:14" ht="15.75" x14ac:dyDescent="0.25">
      <c r="A70" s="267"/>
      <c r="B70" s="267"/>
      <c r="C70" s="267"/>
      <c r="D70" s="268"/>
      <c r="E70" s="268"/>
      <c r="F70" s="269"/>
      <c r="G70" s="1500"/>
      <c r="H70" s="1500"/>
      <c r="I70" s="1500"/>
      <c r="J70" s="1500"/>
      <c r="K70" s="1500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1535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647" t="s">
        <v>1372</v>
      </c>
      <c r="H78" s="1647"/>
      <c r="I78" s="1647"/>
      <c r="J78" s="1647"/>
      <c r="K78" s="1647"/>
      <c r="L78" s="1647"/>
    </row>
    <row r="79" spans="2:12" x14ac:dyDescent="0.25">
      <c r="B79" s="1083" t="s">
        <v>1238</v>
      </c>
      <c r="C79" s="1083"/>
      <c r="D79" s="921"/>
      <c r="E79" s="915"/>
      <c r="F79" s="915"/>
      <c r="G79" s="1653" t="s">
        <v>1222</v>
      </c>
      <c r="H79" s="1653"/>
      <c r="I79" s="1653"/>
      <c r="J79" s="1653"/>
      <c r="K79" s="1653"/>
      <c r="L79" s="1653"/>
    </row>
    <row r="80" spans="2:12" x14ac:dyDescent="0.25">
      <c r="B80" s="916" t="s">
        <v>1239</v>
      </c>
      <c r="C80" s="916"/>
      <c r="D80" s="915"/>
      <c r="E80" s="915"/>
      <c r="F80" s="923"/>
      <c r="G80" s="1652" t="s">
        <v>1224</v>
      </c>
      <c r="H80" s="1652"/>
      <c r="I80" s="1652"/>
      <c r="J80" s="1652"/>
      <c r="K80" s="1652"/>
      <c r="L80" s="1652"/>
    </row>
    <row r="84" spans="5:13" ht="30" customHeight="1" x14ac:dyDescent="0.25"/>
    <row r="88" spans="5:13" x14ac:dyDescent="0.25">
      <c r="E88" s="924"/>
      <c r="F88" s="923"/>
      <c r="G88" s="915"/>
      <c r="H88" s="1649"/>
      <c r="I88" s="1649"/>
      <c r="J88" s="1649"/>
      <c r="K88" s="1649"/>
      <c r="L88" s="1649"/>
      <c r="M88" s="1649"/>
    </row>
    <row r="89" spans="5:13" x14ac:dyDescent="0.25">
      <c r="E89" s="925"/>
      <c r="F89" s="1645"/>
      <c r="G89" s="1645"/>
      <c r="H89" s="1645"/>
      <c r="I89" s="1645"/>
      <c r="J89" s="1645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1536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2">+G16+G20+G24+G28+G31</f>
        <v>161500</v>
      </c>
      <c r="H33" s="1065">
        <f t="shared" si="2"/>
        <v>4635.05</v>
      </c>
      <c r="I33" s="1065">
        <f t="shared" si="2"/>
        <v>34827.939999999995</v>
      </c>
      <c r="J33" s="1065">
        <f t="shared" si="2"/>
        <v>4909.6000000000004</v>
      </c>
      <c r="K33" s="1114">
        <v>0</v>
      </c>
      <c r="L33" s="1065">
        <f t="shared" si="2"/>
        <v>44372.59</v>
      </c>
      <c r="M33" s="1065">
        <f t="shared" si="2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633" t="s">
        <v>1250</v>
      </c>
      <c r="H49" s="1633"/>
      <c r="I49" s="1633"/>
      <c r="J49" s="1633"/>
      <c r="K49" s="1633"/>
      <c r="L49" s="1633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578" t="s">
        <v>852</v>
      </c>
      <c r="H50" s="1578"/>
      <c r="I50" s="1578"/>
      <c r="J50" s="1578"/>
      <c r="K50" s="1578"/>
      <c r="L50" s="1578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79" t="s">
        <v>1506</v>
      </c>
      <c r="H51" s="1579"/>
      <c r="I51" s="1579"/>
      <c r="J51" s="1579"/>
      <c r="K51" s="1579"/>
      <c r="L51" s="1579"/>
      <c r="M51" s="537"/>
    </row>
    <row r="52" spans="2:13" x14ac:dyDescent="0.25">
      <c r="B52" s="546"/>
      <c r="C52" s="546"/>
      <c r="D52" s="547"/>
      <c r="E52" s="541"/>
      <c r="F52" s="540"/>
      <c r="G52" s="537"/>
      <c r="H52" s="1580"/>
      <c r="I52" s="1580"/>
      <c r="J52" s="1580"/>
      <c r="K52" s="1580"/>
      <c r="L52" s="1580"/>
      <c r="M52" s="1580"/>
    </row>
    <row r="53" spans="2:13" x14ac:dyDescent="0.25">
      <c r="B53" s="531"/>
      <c r="C53" s="531"/>
      <c r="D53" s="259"/>
      <c r="E53" s="1174"/>
      <c r="F53" s="1503"/>
      <c r="G53" s="1503"/>
      <c r="H53" s="1503"/>
      <c r="I53" s="1503"/>
      <c r="J53" s="1503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02" t="s">
        <v>0</v>
      </c>
      <c r="B6" s="1502"/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259"/>
    </row>
    <row r="7" spans="1:14" x14ac:dyDescent="0.25">
      <c r="A7" s="1502" t="s">
        <v>1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259"/>
    </row>
    <row r="8" spans="1:14" x14ac:dyDescent="0.25">
      <c r="A8" s="1502" t="s">
        <v>3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259"/>
    </row>
    <row r="9" spans="1:14" x14ac:dyDescent="0.25">
      <c r="A9" s="1502" t="s">
        <v>1537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259"/>
    </row>
    <row r="10" spans="1:14" x14ac:dyDescent="0.25">
      <c r="A10" s="1588" t="s">
        <v>412</v>
      </c>
      <c r="B10" s="1588"/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63" t="s">
        <v>7</v>
      </c>
      <c r="B12" s="1660" t="s">
        <v>937</v>
      </c>
      <c r="C12" s="1660" t="s">
        <v>9</v>
      </c>
      <c r="D12" s="1067" t="s">
        <v>832</v>
      </c>
      <c r="E12" s="1672" t="s">
        <v>12</v>
      </c>
      <c r="F12" s="1671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63" t="s">
        <v>20</v>
      </c>
    </row>
    <row r="13" spans="1:14" x14ac:dyDescent="0.25">
      <c r="A13" s="1663"/>
      <c r="B13" s="1660"/>
      <c r="C13" s="1660"/>
      <c r="D13" s="1067" t="s">
        <v>21</v>
      </c>
      <c r="E13" s="1672" t="s">
        <v>21</v>
      </c>
      <c r="F13" s="1671"/>
      <c r="G13" s="1671"/>
      <c r="H13" s="1671"/>
      <c r="I13" s="1671"/>
      <c r="J13" s="1671"/>
      <c r="K13" s="1671"/>
      <c r="L13" s="1671"/>
      <c r="M13" s="1663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577" t="s">
        <v>1225</v>
      </c>
      <c r="I39" s="1577"/>
      <c r="J39" s="1577"/>
      <c r="K39" s="1577"/>
      <c r="L39" s="1577"/>
      <c r="M39" s="1577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578" t="s">
        <v>852</v>
      </c>
      <c r="I40" s="1578"/>
      <c r="J40" s="1578"/>
      <c r="K40" s="1578"/>
      <c r="L40" s="1578"/>
      <c r="M40" s="1578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79" t="s">
        <v>1521</v>
      </c>
      <c r="I41" s="1579"/>
      <c r="J41" s="1579"/>
      <c r="K41" s="1579"/>
      <c r="L41" s="1579"/>
      <c r="M41" s="1579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80"/>
      <c r="J42" s="1580"/>
      <c r="K42" s="1580"/>
      <c r="L42" s="1580"/>
      <c r="M42" s="1580"/>
      <c r="N42" s="1580"/>
    </row>
    <row r="43" spans="1:14" ht="15.75" x14ac:dyDescent="0.25">
      <c r="A43" s="267"/>
      <c r="B43" s="267"/>
      <c r="C43" s="267"/>
      <c r="D43" s="268"/>
      <c r="E43" s="268"/>
      <c r="F43" s="269"/>
      <c r="G43" s="1500"/>
      <c r="H43" s="1500"/>
      <c r="I43" s="1500"/>
      <c r="J43" s="1500"/>
      <c r="K43" s="1500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1538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3" t="s">
        <v>7</v>
      </c>
      <c r="B12" s="1660" t="s">
        <v>802</v>
      </c>
      <c r="C12" s="1660" t="s">
        <v>10</v>
      </c>
      <c r="D12" s="1067" t="s">
        <v>12</v>
      </c>
      <c r="E12" s="1672" t="s">
        <v>13</v>
      </c>
      <c r="F12" s="1671" t="s">
        <v>14</v>
      </c>
      <c r="G12" s="1671" t="s">
        <v>15</v>
      </c>
      <c r="H12" s="1671" t="s">
        <v>16</v>
      </c>
      <c r="I12" s="1671" t="s">
        <v>17</v>
      </c>
      <c r="J12" s="1671" t="s">
        <v>18</v>
      </c>
      <c r="K12" s="1671" t="s">
        <v>19</v>
      </c>
      <c r="L12" s="1671" t="s">
        <v>20</v>
      </c>
    </row>
    <row r="13" spans="1:12" ht="15" customHeight="1" x14ac:dyDescent="0.25">
      <c r="A13" s="1663"/>
      <c r="B13" s="1660"/>
      <c r="C13" s="1660"/>
      <c r="D13" s="1067" t="s">
        <v>21</v>
      </c>
      <c r="E13" s="1672"/>
      <c r="F13" s="1671"/>
      <c r="G13" s="1671"/>
      <c r="H13" s="1671"/>
      <c r="I13" s="1671"/>
      <c r="J13" s="1671"/>
      <c r="K13" s="1671"/>
      <c r="L13" s="1671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33" t="s">
        <v>1255</v>
      </c>
      <c r="G32" s="1633"/>
      <c r="H32" s="1633"/>
      <c r="I32" s="1633"/>
      <c r="J32" s="1633"/>
      <c r="K32" s="1633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578" t="s">
        <v>852</v>
      </c>
      <c r="G33" s="1578"/>
      <c r="H33" s="1578"/>
      <c r="I33" s="1578"/>
      <c r="J33" s="1578"/>
      <c r="K33" s="1578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79" t="s">
        <v>1506</v>
      </c>
      <c r="G34" s="1579"/>
      <c r="H34" s="1579"/>
      <c r="I34" s="1579"/>
      <c r="J34" s="1579"/>
      <c r="K34" s="1579"/>
      <c r="L34" s="537"/>
    </row>
    <row r="35" spans="1:12" x14ac:dyDescent="0.25">
      <c r="A35" s="546"/>
      <c r="B35" s="546"/>
      <c r="C35" s="547"/>
      <c r="D35" s="541"/>
      <c r="E35" s="540"/>
      <c r="F35" s="537"/>
      <c r="G35" s="1580"/>
      <c r="H35" s="1580"/>
      <c r="I35" s="1580"/>
      <c r="J35" s="1580"/>
      <c r="K35" s="1580"/>
      <c r="L35" s="1580"/>
    </row>
    <row r="36" spans="1:12" ht="15.75" x14ac:dyDescent="0.25">
      <c r="A36" s="267"/>
      <c r="B36" s="267"/>
      <c r="C36" s="268"/>
      <c r="D36" s="269"/>
      <c r="E36" s="1500"/>
      <c r="F36" s="1500"/>
      <c r="G36" s="1500"/>
      <c r="H36" s="1500"/>
      <c r="I36" s="1500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topLeftCell="A183" zoomScale="80" zoomScaleNormal="80" workbookViewId="0">
      <selection activeCell="A203" sqref="A20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636" t="s">
        <v>1502</v>
      </c>
      <c r="B6" s="1636"/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</row>
    <row r="7" spans="1:14" ht="0.75" customHeight="1" x14ac:dyDescent="0.25">
      <c r="A7" s="1636"/>
      <c r="B7" s="1636"/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1:14" ht="15.75" x14ac:dyDescent="0.25">
      <c r="A8" s="1636" t="s">
        <v>1460</v>
      </c>
      <c r="B8" s="1636"/>
      <c r="C8" s="1636"/>
      <c r="D8" s="1636"/>
      <c r="E8" s="1636"/>
      <c r="F8" s="1636"/>
      <c r="G8" s="1636"/>
      <c r="H8" s="1636"/>
      <c r="I8" s="1636"/>
      <c r="J8" s="1636"/>
      <c r="K8" s="1636"/>
      <c r="L8" s="1636"/>
      <c r="M8" s="1636"/>
    </row>
    <row r="9" spans="1:14" ht="15.75" x14ac:dyDescent="0.25">
      <c r="A9" s="1636" t="s">
        <v>1557</v>
      </c>
      <c r="B9" s="1636"/>
      <c r="C9" s="1636"/>
      <c r="D9" s="1636"/>
      <c r="E9" s="1636"/>
      <c r="F9" s="1636"/>
      <c r="G9" s="1636"/>
      <c r="H9" s="1636"/>
      <c r="I9" s="1636"/>
      <c r="J9" s="1636"/>
      <c r="K9" s="1636"/>
      <c r="L9" s="1636"/>
      <c r="M9" s="1636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74"/>
      <c r="K13" s="1674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6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6">
        <f t="shared" si="7"/>
        <v>6309.38</v>
      </c>
      <c r="J44" s="963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8">SUM(F47:F48)</f>
        <v>0</v>
      </c>
      <c r="G49" s="965">
        <f t="shared" si="8"/>
        <v>73500</v>
      </c>
      <c r="H49" s="966">
        <f t="shared" si="8"/>
        <v>2109.4499999999998</v>
      </c>
      <c r="I49" s="1192">
        <f t="shared" si="8"/>
        <v>936.62</v>
      </c>
      <c r="J49" s="963">
        <f t="shared" si="8"/>
        <v>2234.4</v>
      </c>
      <c r="K49" s="963">
        <f t="shared" si="8"/>
        <v>1765.46</v>
      </c>
      <c r="L49" s="963">
        <f t="shared" si="8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192">
        <f t="shared" si="9"/>
        <v>0</v>
      </c>
      <c r="J53" s="963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6">
        <f>SUM(I56:I58)</f>
        <v>1116.24</v>
      </c>
      <c r="J59" s="963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20">SUM(G97:G100)</f>
        <v>222000</v>
      </c>
      <c r="H101" s="966">
        <f t="shared" si="20"/>
        <v>6371.4</v>
      </c>
      <c r="I101" s="966">
        <f t="shared" si="20"/>
        <v>11833.79</v>
      </c>
      <c r="J101" s="963">
        <f t="shared" si="20"/>
        <v>6748.7999999999993</v>
      </c>
      <c r="K101" s="963">
        <f t="shared" si="20"/>
        <v>3480.7</v>
      </c>
      <c r="L101" s="963">
        <f t="shared" si="20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1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21"/>
        <v>2644.8</v>
      </c>
      <c r="K110" s="963">
        <f t="shared" si="21"/>
        <v>50</v>
      </c>
      <c r="L110" s="963">
        <f t="shared" si="21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22">SUM(G113:G113)</f>
        <v>80000</v>
      </c>
      <c r="H114" s="965">
        <f t="shared" si="22"/>
        <v>2296</v>
      </c>
      <c r="I114" s="966">
        <f t="shared" si="22"/>
        <v>6972</v>
      </c>
      <c r="J114" s="963">
        <f t="shared" si="22"/>
        <v>2432</v>
      </c>
      <c r="K114" s="963">
        <f t="shared" si="22"/>
        <v>1740.46</v>
      </c>
      <c r="L114" s="963">
        <f t="shared" si="22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>+G118-L118</f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ref="M119:M122" si="23">+G119-L119</f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ref="M120" si="24">+G120-L120</f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3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3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5">SUM(E117:E122)</f>
        <v>490000</v>
      </c>
      <c r="F123" s="964">
        <f t="shared" si="25"/>
        <v>0</v>
      </c>
      <c r="G123" s="963">
        <f t="shared" si="25"/>
        <v>490000</v>
      </c>
      <c r="H123" s="963">
        <f t="shared" si="25"/>
        <v>14063</v>
      </c>
      <c r="I123" s="966">
        <f t="shared" si="25"/>
        <v>47405.54</v>
      </c>
      <c r="J123" s="963">
        <f t="shared" si="25"/>
        <v>14896</v>
      </c>
      <c r="K123" s="963">
        <f t="shared" si="25"/>
        <v>23133.62</v>
      </c>
      <c r="L123" s="963">
        <f t="shared" si="25"/>
        <v>99498.16</v>
      </c>
      <c r="M123" s="963">
        <f t="shared" si="25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6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6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6">
        <f t="shared" si="31"/>
        <v>36513.17</v>
      </c>
      <c r="J142" s="963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K147" si="32">SUM(G145:G146)</f>
        <v>123500</v>
      </c>
      <c r="H147" s="966">
        <f t="shared" si="32"/>
        <v>3544.45</v>
      </c>
      <c r="I147" s="966">
        <f t="shared" si="32"/>
        <v>8080.17</v>
      </c>
      <c r="J147" s="963">
        <f>SUM(J145:J146)</f>
        <v>3754.4</v>
      </c>
      <c r="K147" s="963">
        <f t="shared" si="32"/>
        <v>3837.66</v>
      </c>
      <c r="L147" s="963">
        <f>SUM(L145:L146)</f>
        <v>19216.68</v>
      </c>
      <c r="M147" s="963">
        <f>SUM(M145:M146)</f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196">
        <f>SUM(I150:I150)</f>
        <v>936.62</v>
      </c>
      <c r="J151" s="1091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6">
        <f>SUM(I154:I157)</f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6">
        <f>SUM(I161:I162)</f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6">
        <f>SUM(I166:I167)</f>
        <v>8337.49</v>
      </c>
      <c r="J168" s="963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6">
        <f>SUM(I171:I176)</f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42">SUM(H180:H184)</f>
        <v>7289.7999999999993</v>
      </c>
      <c r="I185" s="966">
        <f>SUM(I180:I184)</f>
        <v>11147.350000000002</v>
      </c>
      <c r="J185" s="963">
        <f t="shared" si="42"/>
        <v>7721.6</v>
      </c>
      <c r="K185" s="963">
        <f t="shared" si="42"/>
        <v>2668.4</v>
      </c>
      <c r="L185" s="963">
        <f t="shared" si="42"/>
        <v>28827.15</v>
      </c>
      <c r="M185" s="963">
        <f t="shared" si="42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 t="shared" ref="L188:L192" si="43"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 t="shared" si="43"/>
        <v>23926.87</v>
      </c>
      <c r="M189" s="1031">
        <f t="shared" ref="M189:M223" si="4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 t="shared" si="43"/>
        <v>12153.869999999999</v>
      </c>
      <c r="M190" s="1031">
        <f t="shared" si="4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 t="shared" si="43"/>
        <v>9530.48</v>
      </c>
      <c r="M191" s="1031">
        <f t="shared" si="4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 t="shared" si="43"/>
        <v>15451.01</v>
      </c>
      <c r="M192" s="1031">
        <f t="shared" si="4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4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4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45">+H195+I195+J195+K195</f>
        <v>7907.38</v>
      </c>
      <c r="M195" s="1032">
        <f t="shared" si="4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45"/>
        <v>4990.6100000000006</v>
      </c>
      <c r="M196" s="1032">
        <f t="shared" si="4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45"/>
        <v>2331.06</v>
      </c>
      <c r="M199" s="1032">
        <f t="shared" si="4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4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45"/>
        <v>3532.4700000000003</v>
      </c>
      <c r="M203" s="1032">
        <f t="shared" si="4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45"/>
        <v>3532.4700000000003</v>
      </c>
      <c r="M207" s="1032">
        <f t="shared" si="4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45"/>
        <v>1502.5</v>
      </c>
      <c r="M212" s="1032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45"/>
        <v>1798</v>
      </c>
      <c r="M216" s="1032">
        <f t="shared" si="4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45"/>
        <v>3907</v>
      </c>
      <c r="M217" s="1032">
        <f t="shared" si="4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45"/>
        <v>1798</v>
      </c>
      <c r="M219" s="1032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4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>SUM(G188:G223)</f>
        <v>1628000</v>
      </c>
      <c r="H224" s="963">
        <f t="shared" ref="H224:L224" si="46">SUM(H188:H223)</f>
        <v>46723.600000000006</v>
      </c>
      <c r="I224" s="966">
        <f>SUM(I188:I223)</f>
        <v>75105.119999999952</v>
      </c>
      <c r="J224" s="963">
        <f t="shared" si="46"/>
        <v>49491.200000000012</v>
      </c>
      <c r="K224" s="963">
        <f>SUM(K188:K223)</f>
        <v>16076.96</v>
      </c>
      <c r="L224" s="963">
        <f t="shared" si="46"/>
        <v>187396.87999999998</v>
      </c>
      <c r="M224" s="963">
        <f>SUM(M188:M223)</f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47">+G19+G26+G30+G40+G44+G49+G53+G59+G74+G89+G94+G101+G105+G110+G114+G123+G129+G136+G142+G147+G151+G158+G163+G168+G177+G224+G185</f>
        <v>6942000</v>
      </c>
      <c r="H226" s="1076">
        <f t="shared" si="47"/>
        <v>199235.4</v>
      </c>
      <c r="I226" s="1076">
        <f t="shared" si="47"/>
        <v>434300.11999999988</v>
      </c>
      <c r="J226" s="1076">
        <f t="shared" si="47"/>
        <v>209721.93999999997</v>
      </c>
      <c r="K226" s="1076">
        <f t="shared" si="47"/>
        <v>149600.37</v>
      </c>
      <c r="L226" s="1076">
        <f t="shared" si="47"/>
        <v>992857.83000000019</v>
      </c>
      <c r="M226" s="1076">
        <f t="shared" si="4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654" t="s">
        <v>1271</v>
      </c>
      <c r="B245" s="1654"/>
      <c r="C245" s="874"/>
      <c r="D245" s="874"/>
      <c r="E245" s="875"/>
      <c r="F245" s="873"/>
      <c r="G245" s="873"/>
      <c r="H245" s="1634" t="s">
        <v>852</v>
      </c>
      <c r="I245" s="1634"/>
      <c r="J245" s="1634"/>
      <c r="K245" s="1634"/>
      <c r="L245" s="1634"/>
      <c r="M245" s="1634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635" t="s">
        <v>1504</v>
      </c>
      <c r="J246" s="1635"/>
      <c r="K246" s="1635"/>
      <c r="L246" s="1635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topLeftCell="A94" zoomScale="106" zoomScaleNormal="106" zoomScaleSheetLayoutView="89" workbookViewId="0">
      <selection activeCell="D113" sqref="D113:O113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1558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10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73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73"/>
      <c r="N12" s="1661"/>
      <c r="O12" s="1661"/>
    </row>
    <row r="13" spans="1:15" s="1212" customFormat="1" ht="21" customHeight="1" x14ac:dyDescent="0.25">
      <c r="A13" s="1204" t="s">
        <v>872</v>
      </c>
      <c r="B13" s="1213"/>
      <c r="C13" s="1214"/>
      <c r="D13" s="1213"/>
      <c r="E13" s="1213"/>
      <c r="F13" s="1213"/>
      <c r="G13" s="1215"/>
      <c r="H13" s="1216"/>
      <c r="I13" s="1215"/>
      <c r="J13" s="1215"/>
      <c r="K13" s="1215"/>
      <c r="L13" s="1215"/>
      <c r="M13" s="1215"/>
      <c r="N13" s="1215"/>
      <c r="O13" s="1215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s="1212" customFormat="1" ht="21" customHeight="1" x14ac:dyDescent="0.25">
      <c r="A34" s="1217" t="s">
        <v>1126</v>
      </c>
      <c r="B34" s="1205"/>
      <c r="C34" s="1206"/>
      <c r="D34" s="1205"/>
      <c r="E34" s="1209"/>
      <c r="F34" s="1218"/>
      <c r="G34" s="1209"/>
      <c r="H34" s="1211"/>
      <c r="I34" s="1209"/>
      <c r="J34" s="1209"/>
      <c r="K34" s="1209"/>
      <c r="L34" s="1211"/>
      <c r="M34" s="1209"/>
      <c r="N34" s="1219"/>
      <c r="O34" s="1219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s="1212" customFormat="1" ht="21" customHeight="1" x14ac:dyDescent="0.25">
      <c r="A47" s="1204" t="s">
        <v>1575</v>
      </c>
      <c r="B47" s="1205"/>
      <c r="C47" s="1206"/>
      <c r="D47" s="1205"/>
      <c r="E47" s="1207"/>
      <c r="F47" s="1208"/>
      <c r="G47" s="1209"/>
      <c r="H47" s="1210"/>
      <c r="I47" s="1209"/>
      <c r="J47" s="1209"/>
      <c r="K47" s="1209"/>
      <c r="L47" s="1211"/>
      <c r="M47" s="1209"/>
      <c r="N47" s="1209"/>
      <c r="O47" s="1209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8">+I16+I20+I25+I29+I45+I49+I54+I65+I72+I76+I81+I85+I94+I99+I136+I40+I36+I33</f>
        <v>6060500</v>
      </c>
      <c r="J138" s="1126">
        <f t="shared" si="28"/>
        <v>173936.34999999998</v>
      </c>
      <c r="K138" s="1126">
        <f t="shared" si="28"/>
        <v>633779.62999999989</v>
      </c>
      <c r="L138" s="1126">
        <f t="shared" si="28"/>
        <v>184239.19999999998</v>
      </c>
      <c r="M138" s="1126">
        <f t="shared" si="28"/>
        <v>77416.790000000008</v>
      </c>
      <c r="N138" s="1126">
        <f t="shared" si="28"/>
        <v>1069371.97</v>
      </c>
      <c r="O138" s="1126">
        <f t="shared" si="28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59" t="s">
        <v>1375</v>
      </c>
      <c r="J158" s="1659"/>
      <c r="K158" s="1659"/>
      <c r="L158" s="1659"/>
      <c r="M158" s="1659"/>
      <c r="N158" s="1659"/>
      <c r="O158" s="1659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43" t="s">
        <v>1554</v>
      </c>
      <c r="J159" s="1643"/>
      <c r="K159" s="1643"/>
      <c r="L159" s="1643"/>
      <c r="M159" s="1643"/>
      <c r="N159" s="1643"/>
      <c r="O159" s="1643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1559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4" t="s">
        <v>7</v>
      </c>
      <c r="B13" s="1664" t="s">
        <v>937</v>
      </c>
      <c r="C13" s="1664" t="s">
        <v>8</v>
      </c>
      <c r="D13" s="1664" t="s">
        <v>10</v>
      </c>
      <c r="E13" s="1664" t="s">
        <v>11</v>
      </c>
      <c r="F13" s="1047" t="s">
        <v>12</v>
      </c>
      <c r="G13" s="1664" t="s">
        <v>13</v>
      </c>
      <c r="H13" s="1664" t="s">
        <v>14</v>
      </c>
      <c r="I13" s="1664" t="s">
        <v>15</v>
      </c>
      <c r="J13" s="1664" t="s">
        <v>16</v>
      </c>
      <c r="K13" s="1664" t="s">
        <v>17</v>
      </c>
      <c r="L13" s="1664" t="s">
        <v>18</v>
      </c>
      <c r="M13" s="1664" t="s">
        <v>19</v>
      </c>
      <c r="N13" s="1664" t="s">
        <v>20</v>
      </c>
    </row>
    <row r="14" spans="1:14" x14ac:dyDescent="0.25">
      <c r="A14" s="1664"/>
      <c r="B14" s="1664"/>
      <c r="C14" s="1664"/>
      <c r="D14" s="1664"/>
      <c r="E14" s="1664"/>
      <c r="F14" s="1047" t="s">
        <v>21</v>
      </c>
      <c r="G14" s="1664"/>
      <c r="H14" s="1664"/>
      <c r="I14" s="1664"/>
      <c r="J14" s="1664"/>
      <c r="K14" s="1664"/>
      <c r="L14" s="1664"/>
      <c r="M14" s="1664"/>
      <c r="N14" s="16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ref="M29" si="1"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ref="M30" si="2"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>SUM(H15:H30)</f>
        <v>242000</v>
      </c>
      <c r="I31" s="273">
        <f t="shared" ref="I31:M31" si="3">SUM(I15:I30)</f>
        <v>0</v>
      </c>
      <c r="J31" s="273">
        <f t="shared" si="3"/>
        <v>4195.88</v>
      </c>
      <c r="K31" s="273">
        <f t="shared" si="3"/>
        <v>0</v>
      </c>
      <c r="L31" s="273">
        <f t="shared" si="3"/>
        <v>0</v>
      </c>
      <c r="M31" s="273">
        <f t="shared" si="3"/>
        <v>4195.88</v>
      </c>
      <c r="N31" s="273">
        <f>SUM(N15:N30)</f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4">+F31</f>
        <v>242000</v>
      </c>
      <c r="G32" s="1182">
        <f t="shared" si="4"/>
        <v>0</v>
      </c>
      <c r="H32" s="1182">
        <f t="shared" si="4"/>
        <v>242000</v>
      </c>
      <c r="I32" s="1182">
        <f t="shared" si="4"/>
        <v>0</v>
      </c>
      <c r="J32" s="1182">
        <f t="shared" si="4"/>
        <v>4195.88</v>
      </c>
      <c r="K32" s="1182">
        <f t="shared" si="4"/>
        <v>0</v>
      </c>
      <c r="L32" s="1182">
        <f t="shared" si="4"/>
        <v>0</v>
      </c>
      <c r="M32" s="1182">
        <f t="shared" si="4"/>
        <v>4195.88</v>
      </c>
      <c r="N32" s="1182">
        <f t="shared" si="4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641" t="s">
        <v>1269</v>
      </c>
      <c r="B50" s="1641"/>
      <c r="C50" s="1641"/>
      <c r="D50" s="753"/>
      <c r="E50" s="753"/>
      <c r="F50" s="754"/>
      <c r="G50" s="755"/>
      <c r="I50" s="1642" t="s">
        <v>852</v>
      </c>
      <c r="J50" s="1642"/>
      <c r="K50" s="1642"/>
      <c r="L50" s="1642"/>
      <c r="M50" s="1642"/>
      <c r="N50" s="1642"/>
    </row>
    <row r="51" spans="1:14" s="259" customFormat="1" ht="19.5" customHeight="1" x14ac:dyDescent="0.25">
      <c r="A51" s="1579" t="s">
        <v>1270</v>
      </c>
      <c r="B51" s="1579"/>
      <c r="C51" s="1579"/>
      <c r="D51" s="753"/>
      <c r="E51" s="753"/>
      <c r="F51" s="754"/>
      <c r="G51" s="755"/>
      <c r="I51" s="1643" t="s">
        <v>1505</v>
      </c>
      <c r="J51" s="1643"/>
      <c r="K51" s="1643"/>
      <c r="L51" s="1643"/>
      <c r="M51" s="1643"/>
      <c r="N51" s="1643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580"/>
      <c r="J63" s="1580"/>
      <c r="K63" s="1580"/>
      <c r="L63" s="1580"/>
      <c r="M63" s="1580"/>
      <c r="N63" s="1580"/>
    </row>
    <row r="64" spans="1:14" ht="15.75" x14ac:dyDescent="0.25">
      <c r="A64" s="267"/>
      <c r="B64" s="267"/>
      <c r="C64" s="267"/>
      <c r="D64" s="268"/>
      <c r="E64" s="268"/>
      <c r="F64" s="269"/>
      <c r="G64" s="1500"/>
      <c r="H64" s="1500"/>
      <c r="I64" s="1500"/>
      <c r="J64" s="1500"/>
      <c r="K64" s="1500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20" zoomScale="136" zoomScaleNormal="136" zoomScaleSheetLayoutView="100" workbookViewId="0">
      <selection activeCell="C50" sqref="C5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1560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647" t="s">
        <v>1372</v>
      </c>
      <c r="H78" s="1647"/>
      <c r="I78" s="1647"/>
      <c r="J78" s="1647"/>
      <c r="K78" s="1647"/>
      <c r="L78" s="1647"/>
    </row>
    <row r="79" spans="2:12" x14ac:dyDescent="0.25">
      <c r="B79" s="1083" t="s">
        <v>1238</v>
      </c>
      <c r="C79" s="1083"/>
      <c r="D79" s="921"/>
      <c r="E79" s="915"/>
      <c r="F79" s="915"/>
      <c r="G79" s="1653" t="s">
        <v>1222</v>
      </c>
      <c r="H79" s="1653"/>
      <c r="I79" s="1653"/>
      <c r="J79" s="1653"/>
      <c r="K79" s="1653"/>
      <c r="L79" s="1653"/>
    </row>
    <row r="80" spans="2:12" x14ac:dyDescent="0.25">
      <c r="B80" s="916" t="s">
        <v>1239</v>
      </c>
      <c r="C80" s="916"/>
      <c r="D80" s="915"/>
      <c r="E80" s="915"/>
      <c r="F80" s="923"/>
      <c r="G80" s="1652" t="s">
        <v>1224</v>
      </c>
      <c r="H80" s="1652"/>
      <c r="I80" s="1652"/>
      <c r="J80" s="1652"/>
      <c r="K80" s="1652"/>
      <c r="L80" s="1652"/>
    </row>
    <row r="84" spans="5:13" ht="30" customHeight="1" x14ac:dyDescent="0.25"/>
    <row r="88" spans="5:13" x14ac:dyDescent="0.25">
      <c r="E88" s="924"/>
      <c r="F88" s="923"/>
      <c r="G88" s="915"/>
      <c r="H88" s="1649"/>
      <c r="I88" s="1649"/>
      <c r="J88" s="1649"/>
      <c r="K88" s="1649"/>
      <c r="L88" s="1649"/>
      <c r="M88" s="1649"/>
    </row>
    <row r="89" spans="5:13" x14ac:dyDescent="0.25">
      <c r="E89" s="925"/>
      <c r="F89" s="1645"/>
      <c r="G89" s="1645"/>
      <c r="H89" s="1645"/>
      <c r="I89" s="1645"/>
      <c r="J89" s="1645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5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1561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2">+G16+G20+G24+G32+G35+G27</f>
        <v>181500</v>
      </c>
      <c r="H37" s="1065">
        <f t="shared" si="2"/>
        <v>5209.05</v>
      </c>
      <c r="I37" s="1065">
        <f t="shared" si="2"/>
        <v>39532.439999999995</v>
      </c>
      <c r="J37" s="1065">
        <f t="shared" si="2"/>
        <v>5517.6</v>
      </c>
      <c r="K37" s="1114">
        <v>0</v>
      </c>
      <c r="L37" s="1065">
        <f t="shared" si="2"/>
        <v>50259.09</v>
      </c>
      <c r="M37" s="1065">
        <f t="shared" si="2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633" t="s">
        <v>1250</v>
      </c>
      <c r="H53" s="1633"/>
      <c r="I53" s="1633"/>
      <c r="J53" s="1633"/>
      <c r="K53" s="1633"/>
      <c r="L53" s="1633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578" t="s">
        <v>852</v>
      </c>
      <c r="H54" s="1578"/>
      <c r="I54" s="1578"/>
      <c r="J54" s="1578"/>
      <c r="K54" s="1578"/>
      <c r="L54" s="1578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579" t="s">
        <v>1506</v>
      </c>
      <c r="H55" s="1579"/>
      <c r="I55" s="1579"/>
      <c r="J55" s="1579"/>
      <c r="K55" s="1579"/>
      <c r="L55" s="1579"/>
      <c r="M55" s="537"/>
    </row>
    <row r="56" spans="2:13" x14ac:dyDescent="0.25">
      <c r="B56" s="546"/>
      <c r="C56" s="546"/>
      <c r="D56" s="547"/>
      <c r="E56" s="541"/>
      <c r="F56" s="540"/>
      <c r="G56" s="537"/>
      <c r="H56" s="1580"/>
      <c r="I56" s="1580"/>
      <c r="J56" s="1580"/>
      <c r="K56" s="1580"/>
      <c r="L56" s="1580"/>
      <c r="M56" s="1580"/>
    </row>
    <row r="57" spans="2:13" x14ac:dyDescent="0.25">
      <c r="B57" s="531"/>
      <c r="C57" s="531"/>
      <c r="D57" s="259"/>
      <c r="E57" s="1174"/>
      <c r="F57" s="1503"/>
      <c r="G57" s="1503"/>
      <c r="H57" s="1503"/>
      <c r="I57" s="1503"/>
      <c r="J57" s="1503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02" t="s">
        <v>0</v>
      </c>
      <c r="B6" s="1502"/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259"/>
    </row>
    <row r="7" spans="1:14" x14ac:dyDescent="0.25">
      <c r="A7" s="1502" t="s">
        <v>1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259"/>
    </row>
    <row r="8" spans="1:14" x14ac:dyDescent="0.25">
      <c r="A8" s="1502" t="s">
        <v>3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259"/>
    </row>
    <row r="9" spans="1:14" x14ac:dyDescent="0.25">
      <c r="A9" s="1502" t="s">
        <v>1562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259"/>
    </row>
    <row r="10" spans="1:14" x14ac:dyDescent="0.25">
      <c r="A10" s="1588" t="s">
        <v>412</v>
      </c>
      <c r="B10" s="1588"/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63" t="s">
        <v>7</v>
      </c>
      <c r="B12" s="1660" t="s">
        <v>937</v>
      </c>
      <c r="C12" s="1660" t="s">
        <v>9</v>
      </c>
      <c r="D12" s="1067" t="s">
        <v>832</v>
      </c>
      <c r="E12" s="1672" t="s">
        <v>12</v>
      </c>
      <c r="F12" s="1671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63" t="s">
        <v>20</v>
      </c>
    </row>
    <row r="13" spans="1:14" x14ac:dyDescent="0.25">
      <c r="A13" s="1663"/>
      <c r="B13" s="1660"/>
      <c r="C13" s="1660"/>
      <c r="D13" s="1067" t="s">
        <v>21</v>
      </c>
      <c r="E13" s="1672" t="s">
        <v>21</v>
      </c>
      <c r="F13" s="1671"/>
      <c r="G13" s="1671"/>
      <c r="H13" s="1671"/>
      <c r="I13" s="1671"/>
      <c r="J13" s="1671"/>
      <c r="K13" s="1671"/>
      <c r="L13" s="1671"/>
      <c r="M13" s="1663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577" t="s">
        <v>1225</v>
      </c>
      <c r="I35" s="1577"/>
      <c r="J35" s="1577"/>
      <c r="K35" s="1577"/>
      <c r="L35" s="1577"/>
      <c r="M35" s="1577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578" t="s">
        <v>852</v>
      </c>
      <c r="I36" s="1578"/>
      <c r="J36" s="1578"/>
      <c r="K36" s="1578"/>
      <c r="L36" s="1578"/>
      <c r="M36" s="1578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579" t="s">
        <v>1521</v>
      </c>
      <c r="I37" s="1579"/>
      <c r="J37" s="1579"/>
      <c r="K37" s="1579"/>
      <c r="L37" s="1579"/>
      <c r="M37" s="1579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580"/>
      <c r="J38" s="1580"/>
      <c r="K38" s="1580"/>
      <c r="L38" s="1580"/>
      <c r="M38" s="1580"/>
      <c r="N38" s="1580"/>
    </row>
    <row r="39" spans="1:14" ht="15.75" x14ac:dyDescent="0.25">
      <c r="A39" s="267"/>
      <c r="B39" s="267"/>
      <c r="C39" s="267"/>
      <c r="D39" s="268"/>
      <c r="E39" s="268"/>
      <c r="F39" s="269"/>
      <c r="G39" s="1500"/>
      <c r="H39" s="1500"/>
      <c r="I39" s="1500"/>
      <c r="J39" s="1500"/>
      <c r="K39" s="1500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M12:M13"/>
    <mergeCell ref="H35:M35"/>
    <mergeCell ref="H36:M36"/>
    <mergeCell ref="H37:M37"/>
    <mergeCell ref="I38:N38"/>
    <mergeCell ref="L12:L13"/>
    <mergeCell ref="G39:K39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1563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3" t="s">
        <v>7</v>
      </c>
      <c r="B12" s="1660" t="s">
        <v>802</v>
      </c>
      <c r="C12" s="1660" t="s">
        <v>10</v>
      </c>
      <c r="D12" s="1067" t="s">
        <v>12</v>
      </c>
      <c r="E12" s="1672" t="s">
        <v>13</v>
      </c>
      <c r="F12" s="1671" t="s">
        <v>14</v>
      </c>
      <c r="G12" s="1671" t="s">
        <v>15</v>
      </c>
      <c r="H12" s="1671" t="s">
        <v>16</v>
      </c>
      <c r="I12" s="1671" t="s">
        <v>17</v>
      </c>
      <c r="J12" s="1671" t="s">
        <v>18</v>
      </c>
      <c r="K12" s="1671" t="s">
        <v>19</v>
      </c>
      <c r="L12" s="1671" t="s">
        <v>20</v>
      </c>
    </row>
    <row r="13" spans="1:12" ht="15" customHeight="1" x14ac:dyDescent="0.25">
      <c r="A13" s="1663"/>
      <c r="B13" s="1660"/>
      <c r="C13" s="1660"/>
      <c r="D13" s="1067" t="s">
        <v>21</v>
      </c>
      <c r="E13" s="1672"/>
      <c r="F13" s="1671"/>
      <c r="G13" s="1671"/>
      <c r="H13" s="1671"/>
      <c r="I13" s="1671"/>
      <c r="J13" s="1671"/>
      <c r="K13" s="1671"/>
      <c r="L13" s="1671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33" t="s">
        <v>1255</v>
      </c>
      <c r="G32" s="1633"/>
      <c r="H32" s="1633"/>
      <c r="I32" s="1633"/>
      <c r="J32" s="1633"/>
      <c r="K32" s="1633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578" t="s">
        <v>852</v>
      </c>
      <c r="G33" s="1578"/>
      <c r="H33" s="1578"/>
      <c r="I33" s="1578"/>
      <c r="J33" s="1578"/>
      <c r="K33" s="1578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79" t="s">
        <v>1506</v>
      </c>
      <c r="G34" s="1579"/>
      <c r="H34" s="1579"/>
      <c r="I34" s="1579"/>
      <c r="J34" s="1579"/>
      <c r="K34" s="1579"/>
      <c r="L34" s="537"/>
    </row>
    <row r="35" spans="1:12" x14ac:dyDescent="0.25">
      <c r="A35" s="546"/>
      <c r="B35" s="546"/>
      <c r="C35" s="547"/>
      <c r="D35" s="541"/>
      <c r="E35" s="540"/>
      <c r="F35" s="537"/>
      <c r="G35" s="1580"/>
      <c r="H35" s="1580"/>
      <c r="I35" s="1580"/>
      <c r="J35" s="1580"/>
      <c r="K35" s="1580"/>
      <c r="L35" s="1580"/>
    </row>
    <row r="36" spans="1:12" ht="15.75" x14ac:dyDescent="0.25">
      <c r="A36" s="267"/>
      <c r="B36" s="267"/>
      <c r="C36" s="268"/>
      <c r="D36" s="269"/>
      <c r="E36" s="1500"/>
      <c r="F36" s="1500"/>
      <c r="G36" s="1500"/>
      <c r="H36" s="1500"/>
      <c r="I36" s="1500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8CD0A-4496-42D1-AE69-27A7F559F1F3}">
  <sheetPr>
    <pageSetUpPr fitToPage="1"/>
  </sheetPr>
  <dimension ref="A1:N275"/>
  <sheetViews>
    <sheetView showGridLines="0" view="pageBreakPreview" zoomScale="60" zoomScaleNormal="73" workbookViewId="0">
      <selection activeCell="A6" sqref="A6:XFD6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636" t="s">
        <v>1502</v>
      </c>
      <c r="B6" s="1636"/>
      <c r="C6" s="1636"/>
      <c r="D6" s="1636"/>
      <c r="E6" s="1636"/>
      <c r="F6" s="1636"/>
      <c r="G6" s="1636"/>
      <c r="H6" s="1636"/>
      <c r="I6" s="1636"/>
      <c r="J6" s="1636"/>
      <c r="K6" s="1636"/>
      <c r="L6" s="1636"/>
      <c r="M6" s="1636"/>
    </row>
    <row r="7" spans="1:14" ht="0.75" customHeight="1" x14ac:dyDescent="0.25">
      <c r="A7" s="1636"/>
      <c r="B7" s="1636"/>
      <c r="C7" s="1636"/>
      <c r="D7" s="1636"/>
      <c r="E7" s="1636"/>
      <c r="F7" s="1636"/>
      <c r="G7" s="1636"/>
      <c r="H7" s="1636"/>
      <c r="I7" s="1636"/>
      <c r="J7" s="1636"/>
      <c r="K7" s="1636"/>
      <c r="L7" s="1636"/>
      <c r="M7" s="1636"/>
      <c r="N7" s="1636"/>
    </row>
    <row r="8" spans="1:14" ht="15.75" x14ac:dyDescent="0.25">
      <c r="A8" s="1636" t="s">
        <v>1460</v>
      </c>
      <c r="B8" s="1636"/>
      <c r="C8" s="1636"/>
      <c r="D8" s="1636"/>
      <c r="E8" s="1636"/>
      <c r="F8" s="1636"/>
      <c r="G8" s="1636"/>
      <c r="H8" s="1636"/>
      <c r="I8" s="1636"/>
      <c r="J8" s="1636"/>
      <c r="K8" s="1636"/>
      <c r="L8" s="1636"/>
      <c r="M8" s="1636"/>
    </row>
    <row r="9" spans="1:14" ht="15.75" x14ac:dyDescent="0.25">
      <c r="A9" s="1636" t="s">
        <v>1644</v>
      </c>
      <c r="B9" s="1636"/>
      <c r="C9" s="1636"/>
      <c r="D9" s="1636"/>
      <c r="E9" s="1636"/>
      <c r="F9" s="1636"/>
      <c r="G9" s="1636"/>
      <c r="H9" s="1636"/>
      <c r="I9" s="1636"/>
      <c r="J9" s="1636"/>
      <c r="K9" s="1636"/>
      <c r="L9" s="1636"/>
      <c r="M9" s="1636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74"/>
      <c r="K13" s="1674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1645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1646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1647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5948.66</v>
      </c>
      <c r="L17" s="951">
        <f>SUM(H17:K17)</f>
        <v>31936.05</v>
      </c>
      <c r="M17" s="953">
        <f>+G17-L17</f>
        <v>98063.95</v>
      </c>
    </row>
    <row r="18" spans="1:13" ht="18.75" x14ac:dyDescent="0.3">
      <c r="A18" s="955" t="s">
        <v>1648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14312.46</v>
      </c>
      <c r="L19" s="963">
        <f>SUM(L15:L18)</f>
        <v>161844.87</v>
      </c>
      <c r="M19" s="965">
        <f>SUM(M15:M18)</f>
        <v>498155.13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1732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1649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1650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1643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1651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1555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1652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>SUM(E29:E29)</f>
        <v>43500</v>
      </c>
      <c r="F30" s="964">
        <f t="shared" ref="F30:L30" si="3">SUM(F29:F29)</f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8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8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1654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6</v>
      </c>
      <c r="D39" s="962"/>
      <c r="E39" s="963">
        <f>SUM(E33:E38)</f>
        <v>414000</v>
      </c>
      <c r="F39" s="1071">
        <v>0</v>
      </c>
      <c r="G39" s="963">
        <f t="shared" ref="G39:M39" si="6">SUM(G33:G38)</f>
        <v>414000</v>
      </c>
      <c r="H39" s="966">
        <f t="shared" si="6"/>
        <v>11881.800000000001</v>
      </c>
      <c r="I39" s="966">
        <f t="shared" si="6"/>
        <v>36861.740000000005</v>
      </c>
      <c r="J39" s="963">
        <f t="shared" si="6"/>
        <v>12585.599999999999</v>
      </c>
      <c r="K39" s="963">
        <f t="shared" si="6"/>
        <v>7111.84</v>
      </c>
      <c r="L39" s="963">
        <f t="shared" si="6"/>
        <v>68440.98000000001</v>
      </c>
      <c r="M39" s="963">
        <f t="shared" si="6"/>
        <v>345559.01999999996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L43" si="7">SUM(H42)</f>
        <v>2152.5</v>
      </c>
      <c r="I43" s="966">
        <f t="shared" si="7"/>
        <v>6309.38</v>
      </c>
      <c r="J43" s="963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8">SUM(F46:F47)</f>
        <v>0</v>
      </c>
      <c r="G48" s="965">
        <f t="shared" si="8"/>
        <v>73500</v>
      </c>
      <c r="H48" s="966">
        <f t="shared" si="8"/>
        <v>2109.4499999999998</v>
      </c>
      <c r="I48" s="1192">
        <f t="shared" si="8"/>
        <v>936.62</v>
      </c>
      <c r="J48" s="963">
        <f t="shared" si="8"/>
        <v>2234.4</v>
      </c>
      <c r="K48" s="963">
        <f t="shared" si="8"/>
        <v>1765.46</v>
      </c>
      <c r="L48" s="963">
        <f t="shared" si="8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4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230" t="s">
        <v>749</v>
      </c>
      <c r="B53" s="1231"/>
      <c r="C53" s="1232">
        <v>2</v>
      </c>
      <c r="D53" s="1232"/>
      <c r="E53" s="1233">
        <f>SUM(E51:E52)</f>
        <v>78500</v>
      </c>
      <c r="F53" s="964">
        <v>0</v>
      </c>
      <c r="G53" s="1233">
        <f t="shared" ref="G53:M53" si="9">SUM(G51:G52)</f>
        <v>78500</v>
      </c>
      <c r="H53" s="1233">
        <f t="shared" si="9"/>
        <v>2252.9499999999998</v>
      </c>
      <c r="I53" s="1233">
        <f t="shared" si="9"/>
        <v>936.62</v>
      </c>
      <c r="J53" s="1233">
        <f t="shared" si="9"/>
        <v>2386.4</v>
      </c>
      <c r="K53" s="1233">
        <f t="shared" si="9"/>
        <v>1321.7</v>
      </c>
      <c r="L53" s="1233">
        <f t="shared" si="9"/>
        <v>6897.67</v>
      </c>
      <c r="M53" s="1233">
        <f t="shared" si="9"/>
        <v>71602.33</v>
      </c>
    </row>
    <row r="54" spans="1:13" ht="23.25" customHeight="1" x14ac:dyDescent="0.25">
      <c r="A54" s="153"/>
      <c r="B54" s="153"/>
      <c r="C54" s="153"/>
      <c r="D54" s="153"/>
      <c r="E54" s="153"/>
      <c r="F54" s="153"/>
      <c r="G54" s="153"/>
      <c r="H54" s="153"/>
      <c r="I54" s="1234"/>
      <c r="J54" s="153"/>
      <c r="K54" s="153"/>
      <c r="L54" s="153"/>
      <c r="M54" s="153"/>
    </row>
    <row r="55" spans="1:13" ht="18.75" x14ac:dyDescent="0.3">
      <c r="A55" s="1235" t="s">
        <v>1145</v>
      </c>
      <c r="B55" s="1236"/>
      <c r="C55" s="1237"/>
      <c r="D55" s="1237"/>
      <c r="E55" s="1238"/>
      <c r="F55" s="1239"/>
      <c r="G55" s="1240"/>
      <c r="H55" s="1240"/>
      <c r="I55" s="1241"/>
      <c r="J55" s="1238"/>
      <c r="K55" s="1238"/>
      <c r="L55" s="1238"/>
      <c r="M55" s="1240"/>
    </row>
    <row r="56" spans="1:13" s="259" customFormat="1" ht="18.75" x14ac:dyDescent="0.3">
      <c r="A56" s="1258" t="s">
        <v>1143</v>
      </c>
      <c r="B56" s="1256" t="s">
        <v>807</v>
      </c>
      <c r="C56" s="1257" t="s">
        <v>276</v>
      </c>
      <c r="D56" s="1257" t="s">
        <v>307</v>
      </c>
      <c r="E56" s="954">
        <v>43500</v>
      </c>
      <c r="F56" s="1191">
        <v>0</v>
      </c>
      <c r="G56" s="954">
        <v>43500</v>
      </c>
      <c r="H56" s="954">
        <v>1248.45</v>
      </c>
      <c r="I56" s="1191">
        <v>936.62</v>
      </c>
      <c r="J56" s="954">
        <v>1322.4</v>
      </c>
      <c r="K56" s="954">
        <v>25</v>
      </c>
      <c r="L56" s="954">
        <f>+H56+I56+J56+K56</f>
        <v>3532.4700000000003</v>
      </c>
      <c r="M56" s="954">
        <f>+G56-L56</f>
        <v>39967.53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1658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1071">
        <v>0</v>
      </c>
      <c r="G59" s="963">
        <f t="shared" ref="G59:M59" si="11">SUM(G56:G58)</f>
        <v>118500</v>
      </c>
      <c r="H59" s="963">
        <f t="shared" si="11"/>
        <v>3400.95</v>
      </c>
      <c r="I59" s="963">
        <f t="shared" si="11"/>
        <v>1116.24</v>
      </c>
      <c r="J59" s="963">
        <f t="shared" si="11"/>
        <v>3602.4</v>
      </c>
      <c r="K59" s="963">
        <f t="shared" si="11"/>
        <v>1004.5</v>
      </c>
      <c r="L59" s="963">
        <f t="shared" si="11"/>
        <v>9124.09</v>
      </c>
      <c r="M59" s="963">
        <f t="shared" si="11"/>
        <v>109375.91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s="259" customFormat="1" ht="18.75" x14ac:dyDescent="0.3">
      <c r="A64" s="1255" t="s">
        <v>1659</v>
      </c>
      <c r="B64" s="1256" t="s">
        <v>806</v>
      </c>
      <c r="C64" s="1257" t="s">
        <v>1461</v>
      </c>
      <c r="D64" s="1257" t="s">
        <v>1067</v>
      </c>
      <c r="E64" s="954">
        <v>30000</v>
      </c>
      <c r="F64" s="1191">
        <v>0</v>
      </c>
      <c r="G64" s="954">
        <v>30000</v>
      </c>
      <c r="H64" s="954">
        <v>861</v>
      </c>
      <c r="I64" s="1191">
        <v>0</v>
      </c>
      <c r="J64" s="954">
        <v>912</v>
      </c>
      <c r="K64" s="954">
        <v>6341.6</v>
      </c>
      <c r="L64" s="954">
        <f t="shared" si="12"/>
        <v>8114.6</v>
      </c>
      <c r="M64" s="954">
        <f t="shared" ref="M64:M73" si="13">+G64-L64</f>
        <v>21885.4</v>
      </c>
    </row>
    <row r="65" spans="1:13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3">
        <v>861</v>
      </c>
      <c r="I65" s="1191">
        <v>0</v>
      </c>
      <c r="J65" s="951">
        <v>912</v>
      </c>
      <c r="K65" s="951">
        <v>25</v>
      </c>
      <c r="L65" s="951">
        <f>+H65+I65+J65+K65</f>
        <v>1798</v>
      </c>
      <c r="M65" s="953">
        <f>+G65-L65</f>
        <v>28202</v>
      </c>
    </row>
    <row r="66" spans="1:13" ht="18.75" x14ac:dyDescent="0.3">
      <c r="A66" s="958" t="s">
        <v>99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1191">
        <v>0</v>
      </c>
      <c r="J66" s="951">
        <v>912</v>
      </c>
      <c r="K66" s="951">
        <v>125</v>
      </c>
      <c r="L66" s="951">
        <f>+H66+I66+J66+K66</f>
        <v>1898</v>
      </c>
      <c r="M66" s="953">
        <f>+G66-L66</f>
        <v>28102</v>
      </c>
    </row>
    <row r="67" spans="1:13" ht="18.75" x14ac:dyDescent="0.3">
      <c r="A67" s="958" t="s">
        <v>1661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1664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1665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1666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1667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1668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1669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1670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1671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1672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1674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1642</v>
      </c>
      <c r="B97" s="950" t="s">
        <v>806</v>
      </c>
      <c r="C97" s="960" t="s">
        <v>1675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4">
        <v>936.62</v>
      </c>
      <c r="J98" s="951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1191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M100" si="20">SUM(G97:G99)</f>
        <v>142000</v>
      </c>
      <c r="H100" s="966">
        <f t="shared" si="20"/>
        <v>4075.3999999999996</v>
      </c>
      <c r="I100" s="966">
        <f t="shared" si="20"/>
        <v>4432.92</v>
      </c>
      <c r="J100" s="963">
        <f t="shared" si="20"/>
        <v>4316.8</v>
      </c>
      <c r="K100" s="963">
        <f t="shared" si="20"/>
        <v>1346.7</v>
      </c>
      <c r="L100" s="963">
        <f t="shared" si="20"/>
        <v>14171.82</v>
      </c>
      <c r="M100" s="963">
        <f t="shared" si="20"/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4"/>
      <c r="J101" s="951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6"/>
      <c r="J102" s="963"/>
      <c r="K102" s="963"/>
      <c r="L102" s="963"/>
      <c r="M102" s="965"/>
    </row>
    <row r="103" spans="1:13" ht="18.75" x14ac:dyDescent="0.3">
      <c r="A103" s="955" t="s">
        <v>1676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119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55" t="s">
        <v>124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4682.29</v>
      </c>
      <c r="J104" s="951">
        <v>2128</v>
      </c>
      <c r="K104" s="951">
        <v>3555.92</v>
      </c>
      <c r="L104" s="951">
        <v>12375.21</v>
      </c>
      <c r="M104" s="951">
        <v>57624.79</v>
      </c>
    </row>
    <row r="105" spans="1:13" ht="18.75" x14ac:dyDescent="0.3">
      <c r="A105" s="961" t="s">
        <v>749</v>
      </c>
      <c r="B105" s="950"/>
      <c r="C105" s="962">
        <v>2</v>
      </c>
      <c r="D105" s="962"/>
      <c r="E105" s="963">
        <f>SUM(E103:E104)</f>
        <v>140000</v>
      </c>
      <c r="F105" s="1071">
        <v>0</v>
      </c>
      <c r="G105" s="963">
        <f t="shared" ref="G105:K105" si="21">SUM(G103:G104)</f>
        <v>140000</v>
      </c>
      <c r="H105" s="963">
        <f t="shared" si="21"/>
        <v>4018</v>
      </c>
      <c r="I105" s="963">
        <f t="shared" si="21"/>
        <v>10050.77</v>
      </c>
      <c r="J105" s="963">
        <f t="shared" si="21"/>
        <v>4256</v>
      </c>
      <c r="K105" s="963">
        <f t="shared" si="21"/>
        <v>3580.92</v>
      </c>
      <c r="L105" s="963">
        <f>SUM(L103:L104)</f>
        <v>21905.69</v>
      </c>
      <c r="M105" s="963">
        <f>SUM(M103:M104)</f>
        <v>118094.31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20.2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s="259" customFormat="1" ht="18.75" x14ac:dyDescent="0.3">
      <c r="A108" s="1258" t="s">
        <v>1168</v>
      </c>
      <c r="B108" s="1256" t="s">
        <v>807</v>
      </c>
      <c r="C108" s="1257" t="s">
        <v>1564</v>
      </c>
      <c r="D108" s="1257" t="s">
        <v>1069</v>
      </c>
      <c r="E108" s="954">
        <v>80000</v>
      </c>
      <c r="F108" s="1191">
        <v>0</v>
      </c>
      <c r="G108" s="954">
        <v>80000</v>
      </c>
      <c r="H108" s="954">
        <v>2296</v>
      </c>
      <c r="I108" s="954">
        <v>7400.87</v>
      </c>
      <c r="J108" s="954">
        <v>2432</v>
      </c>
      <c r="K108" s="954">
        <v>2134</v>
      </c>
      <c r="L108" s="954">
        <f>SUM(H108:K108)</f>
        <v>14262.869999999999</v>
      </c>
      <c r="M108" s="954">
        <f>+E108-L108</f>
        <v>65737.13</v>
      </c>
    </row>
    <row r="109" spans="1:13" ht="18.75" x14ac:dyDescent="0.3">
      <c r="A109" s="955" t="s">
        <v>1053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v>3532.47</v>
      </c>
      <c r="M109" s="951">
        <f>+G109-L109</f>
        <v>39967.53</v>
      </c>
    </row>
    <row r="110" spans="1:13" ht="18.75" x14ac:dyDescent="0.3">
      <c r="A110" s="955" t="s">
        <v>1147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1">
        <f>+H110+I110+J110+K110</f>
        <v>3532.4700000000003</v>
      </c>
      <c r="M110" s="951">
        <f>+G110-L110</f>
        <v>39967.53</v>
      </c>
    </row>
    <row r="111" spans="1:13" ht="18.75" x14ac:dyDescent="0.3">
      <c r="A111" s="961" t="s">
        <v>749</v>
      </c>
      <c r="B111" s="950"/>
      <c r="C111" s="962">
        <v>3</v>
      </c>
      <c r="D111" s="962"/>
      <c r="E111" s="963">
        <f>SUM(E108:E110)</f>
        <v>167000</v>
      </c>
      <c r="F111" s="1071">
        <v>0</v>
      </c>
      <c r="G111" s="963">
        <f t="shared" ref="G111:M111" si="22">SUM(G108:G110)</f>
        <v>167000</v>
      </c>
      <c r="H111" s="963">
        <f t="shared" si="22"/>
        <v>4792.8999999999996</v>
      </c>
      <c r="I111" s="963">
        <f t="shared" si="22"/>
        <v>9274.11</v>
      </c>
      <c r="J111" s="963">
        <f t="shared" si="22"/>
        <v>5076.8</v>
      </c>
      <c r="K111" s="963">
        <f t="shared" si="22"/>
        <v>2184</v>
      </c>
      <c r="L111" s="963">
        <f t="shared" si="22"/>
        <v>21327.81</v>
      </c>
      <c r="M111" s="963">
        <f t="shared" si="22"/>
        <v>145672.19</v>
      </c>
    </row>
    <row r="112" spans="1:13" ht="18.75" x14ac:dyDescent="0.3">
      <c r="A112" s="961"/>
      <c r="B112" s="950"/>
      <c r="C112" s="962"/>
      <c r="D112" s="962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61" t="s">
        <v>1128</v>
      </c>
      <c r="B113" s="950"/>
      <c r="C113" s="967"/>
      <c r="D113" s="967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58" t="s">
        <v>47</v>
      </c>
      <c r="B114" s="950" t="s">
        <v>806</v>
      </c>
      <c r="C114" s="960" t="s">
        <v>1677</v>
      </c>
      <c r="D114" s="960" t="s">
        <v>1069</v>
      </c>
      <c r="E114" s="951">
        <v>80000</v>
      </c>
      <c r="F114" s="952">
        <v>0</v>
      </c>
      <c r="G114" s="953">
        <v>80000</v>
      </c>
      <c r="H114" s="953">
        <v>2296</v>
      </c>
      <c r="I114" s="954">
        <v>6972</v>
      </c>
      <c r="J114" s="951">
        <v>2432</v>
      </c>
      <c r="K114" s="951">
        <v>1740.46</v>
      </c>
      <c r="L114" s="951">
        <f>+H114+I114+J114+K114</f>
        <v>13440.46</v>
      </c>
      <c r="M114" s="953">
        <f>+G114-L114</f>
        <v>66559.540000000008</v>
      </c>
    </row>
    <row r="115" spans="1:13" ht="18.75" x14ac:dyDescent="0.3">
      <c r="A115" s="961" t="s">
        <v>749</v>
      </c>
      <c r="B115" s="950"/>
      <c r="C115" s="962">
        <v>1</v>
      </c>
      <c r="D115" s="962"/>
      <c r="E115" s="963">
        <f>SUM(E114:E114)</f>
        <v>80000</v>
      </c>
      <c r="F115" s="952">
        <v>0</v>
      </c>
      <c r="G115" s="965">
        <f t="shared" ref="G115:L115" si="23">SUM(G114:G114)</f>
        <v>80000</v>
      </c>
      <c r="H115" s="965">
        <f t="shared" si="23"/>
        <v>2296</v>
      </c>
      <c r="I115" s="966">
        <f t="shared" si="23"/>
        <v>6972</v>
      </c>
      <c r="J115" s="963">
        <f t="shared" si="23"/>
        <v>2432</v>
      </c>
      <c r="K115" s="963">
        <f t="shared" si="23"/>
        <v>1740.46</v>
      </c>
      <c r="L115" s="963">
        <f t="shared" si="23"/>
        <v>13440.46</v>
      </c>
      <c r="M115" s="965">
        <f>SUM(M114:M114)</f>
        <v>66559.540000000008</v>
      </c>
    </row>
    <row r="116" spans="1:13" ht="18.75" x14ac:dyDescent="0.3">
      <c r="A116" s="961"/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22.5" customHeight="1" x14ac:dyDescent="0.3">
      <c r="A117" s="982" t="s">
        <v>1462</v>
      </c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0.25" customHeight="1" x14ac:dyDescent="0.3">
      <c r="A118" s="1242" t="s">
        <v>1678</v>
      </c>
      <c r="B118" s="950" t="s">
        <v>806</v>
      </c>
      <c r="C118" s="960" t="s">
        <v>1265</v>
      </c>
      <c r="D118" s="960" t="s">
        <v>1066</v>
      </c>
      <c r="E118" s="951">
        <v>185000</v>
      </c>
      <c r="F118" s="952">
        <v>0</v>
      </c>
      <c r="G118" s="953">
        <v>185000</v>
      </c>
      <c r="H118" s="953">
        <v>5309.5</v>
      </c>
      <c r="I118" s="954">
        <v>32099.49</v>
      </c>
      <c r="J118" s="951">
        <v>5624</v>
      </c>
      <c r="K118" s="951">
        <v>25</v>
      </c>
      <c r="L118" s="951">
        <f>+H118+I118+J118+K118</f>
        <v>43057.990000000005</v>
      </c>
      <c r="M118" s="953">
        <f>+G118-L118</f>
        <v>141942.01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20565.75</v>
      </c>
      <c r="L119" s="1122">
        <f>+H119+I119+J119+K119</f>
        <v>29728.13</v>
      </c>
      <c r="M119" s="951">
        <f t="shared" ref="M119:M122" si="24">+G119-L119</f>
        <v>40271.869999999995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si="24"/>
        <v>67846.13</v>
      </c>
    </row>
    <row r="121" spans="1:13" ht="18.75" x14ac:dyDescent="0.3">
      <c r="A121" s="958" t="s">
        <v>1679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1680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5</v>
      </c>
      <c r="D123" s="962"/>
      <c r="E123" s="963">
        <f t="shared" ref="E123:M123" si="25">SUM(E118:E122)</f>
        <v>410000</v>
      </c>
      <c r="F123" s="964">
        <f t="shared" si="25"/>
        <v>0</v>
      </c>
      <c r="G123" s="963">
        <f t="shared" si="25"/>
        <v>410000</v>
      </c>
      <c r="H123" s="963">
        <f t="shared" si="25"/>
        <v>11767</v>
      </c>
      <c r="I123" s="966">
        <f t="shared" si="25"/>
        <v>45462.360000000008</v>
      </c>
      <c r="J123" s="963">
        <f t="shared" si="25"/>
        <v>12464</v>
      </c>
      <c r="K123" s="963">
        <f t="shared" si="25"/>
        <v>20665.75</v>
      </c>
      <c r="L123" s="963">
        <f t="shared" si="25"/>
        <v>90359.11</v>
      </c>
      <c r="M123" s="963">
        <f t="shared" si="25"/>
        <v>319640.89</v>
      </c>
    </row>
    <row r="124" spans="1:13" ht="18.75" x14ac:dyDescent="0.3">
      <c r="A124" s="961"/>
      <c r="B124" s="950"/>
      <c r="C124" s="962"/>
      <c r="D124" s="962"/>
      <c r="E124" s="963"/>
      <c r="F124" s="964"/>
      <c r="G124" s="963"/>
      <c r="H124" s="963"/>
      <c r="I124" s="966"/>
      <c r="J124" s="963"/>
      <c r="K124" s="963"/>
      <c r="L124" s="963"/>
      <c r="M124" s="963"/>
    </row>
    <row r="125" spans="1:13" ht="36" customHeight="1" x14ac:dyDescent="0.3">
      <c r="A125" s="1273" t="s">
        <v>1681</v>
      </c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s="259" customFormat="1" ht="18.75" x14ac:dyDescent="0.3">
      <c r="A126" s="1258" t="s">
        <v>232</v>
      </c>
      <c r="B126" s="1259" t="s">
        <v>807</v>
      </c>
      <c r="C126" s="1257" t="s">
        <v>1174</v>
      </c>
      <c r="D126" s="1257" t="s">
        <v>1069</v>
      </c>
      <c r="E126" s="954">
        <v>80000</v>
      </c>
      <c r="F126" s="1191">
        <v>0</v>
      </c>
      <c r="G126" s="954">
        <v>80000</v>
      </c>
      <c r="H126" s="954">
        <v>2296</v>
      </c>
      <c r="I126" s="954">
        <v>6972</v>
      </c>
      <c r="J126" s="954">
        <v>2432</v>
      </c>
      <c r="K126" s="954">
        <v>5884.86</v>
      </c>
      <c r="L126" s="954">
        <f>+H126+I126+J126+K126</f>
        <v>17584.86</v>
      </c>
      <c r="M126" s="954">
        <f>+G126-L126</f>
        <v>62415.14</v>
      </c>
    </row>
    <row r="127" spans="1:13" ht="18.75" x14ac:dyDescent="0.3">
      <c r="A127" s="961" t="s">
        <v>749</v>
      </c>
      <c r="B127" s="950"/>
      <c r="C127" s="962">
        <v>1</v>
      </c>
      <c r="D127" s="962"/>
      <c r="E127" s="963">
        <f>SUM(E126:E126)</f>
        <v>80000</v>
      </c>
      <c r="F127" s="952">
        <v>0</v>
      </c>
      <c r="G127" s="965">
        <f t="shared" ref="G127:L127" si="26">SUM(G126:G126)</f>
        <v>80000</v>
      </c>
      <c r="H127" s="965">
        <f t="shared" si="26"/>
        <v>2296</v>
      </c>
      <c r="I127" s="966">
        <f t="shared" si="26"/>
        <v>6972</v>
      </c>
      <c r="J127" s="963">
        <f t="shared" si="26"/>
        <v>2432</v>
      </c>
      <c r="K127" s="963">
        <f t="shared" si="26"/>
        <v>5884.86</v>
      </c>
      <c r="L127" s="963">
        <f t="shared" si="26"/>
        <v>17584.86</v>
      </c>
      <c r="M127" s="965">
        <f>SUM(M126:M126)</f>
        <v>62415.14</v>
      </c>
    </row>
    <row r="128" spans="1:13" ht="18.75" x14ac:dyDescent="0.3">
      <c r="A128" s="961"/>
      <c r="B128" s="950"/>
      <c r="C128" s="962"/>
      <c r="D128" s="962"/>
      <c r="E128" s="963"/>
      <c r="F128" s="952"/>
      <c r="G128" s="965"/>
      <c r="H128" s="965"/>
      <c r="I128" s="966"/>
      <c r="J128" s="963"/>
      <c r="K128" s="963"/>
      <c r="L128" s="963"/>
      <c r="M128" s="965"/>
    </row>
    <row r="129" spans="1:13" ht="21.75" customHeight="1" x14ac:dyDescent="0.3">
      <c r="A129" s="982" t="s">
        <v>1682</v>
      </c>
      <c r="B129" s="950"/>
      <c r="C129" s="967"/>
      <c r="D129" s="967"/>
      <c r="E129" s="963"/>
      <c r="F129" s="964"/>
      <c r="G129" s="965"/>
      <c r="H129" s="965"/>
      <c r="I129" s="966"/>
      <c r="J129" s="963"/>
      <c r="K129" s="963"/>
      <c r="L129" s="963"/>
      <c r="M129" s="965"/>
    </row>
    <row r="130" spans="1:13" ht="18.75" x14ac:dyDescent="0.3">
      <c r="A130" s="955" t="s">
        <v>419</v>
      </c>
      <c r="B130" s="950" t="s">
        <v>806</v>
      </c>
      <c r="C130" s="960" t="s">
        <v>1683</v>
      </c>
      <c r="D130" s="960" t="s">
        <v>1069</v>
      </c>
      <c r="E130" s="951">
        <v>50000</v>
      </c>
      <c r="F130" s="952">
        <v>0</v>
      </c>
      <c r="G130" s="953">
        <v>50000</v>
      </c>
      <c r="H130" s="953">
        <v>1435</v>
      </c>
      <c r="I130" s="954">
        <v>1854</v>
      </c>
      <c r="J130" s="951">
        <v>1520</v>
      </c>
      <c r="K130" s="951">
        <v>728</v>
      </c>
      <c r="L130" s="951">
        <f>+H130+I130+J130+K130</f>
        <v>5537</v>
      </c>
      <c r="M130" s="953">
        <f>+G130-L130</f>
        <v>44463</v>
      </c>
    </row>
    <row r="131" spans="1:13" ht="18.75" x14ac:dyDescent="0.3">
      <c r="A131" s="955" t="s">
        <v>875</v>
      </c>
      <c r="B131" s="950" t="s">
        <v>807</v>
      </c>
      <c r="C131" s="960" t="s">
        <v>1684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4">
        <v>2559.6799999999998</v>
      </c>
      <c r="J131" s="951">
        <v>1672</v>
      </c>
      <c r="K131" s="951">
        <v>2517.7399999999998</v>
      </c>
      <c r="L131" s="951">
        <f>+H131+I131+J131+K131</f>
        <v>8327.92</v>
      </c>
      <c r="M131" s="951">
        <f>+G131-L131</f>
        <v>46672.08</v>
      </c>
    </row>
    <row r="132" spans="1:13" ht="18.75" x14ac:dyDescent="0.3">
      <c r="A132" s="955" t="s">
        <v>1685</v>
      </c>
      <c r="B132" s="950" t="s">
        <v>807</v>
      </c>
      <c r="C132" s="960" t="s">
        <v>521</v>
      </c>
      <c r="D132" s="960" t="s">
        <v>307</v>
      </c>
      <c r="E132" s="951">
        <v>43500</v>
      </c>
      <c r="F132" s="952">
        <v>0</v>
      </c>
      <c r="G132" s="953">
        <v>43500</v>
      </c>
      <c r="H132" s="953">
        <v>1248.45</v>
      </c>
      <c r="I132" s="1191">
        <v>936.62</v>
      </c>
      <c r="J132" s="951">
        <v>1322.4</v>
      </c>
      <c r="K132" s="951">
        <v>25</v>
      </c>
      <c r="L132" s="951">
        <f>+H132+I132+J132+K132</f>
        <v>3532.4700000000003</v>
      </c>
      <c r="M132" s="953">
        <f>+G132-L132</f>
        <v>39967.53</v>
      </c>
    </row>
    <row r="133" spans="1:13" ht="18.75" x14ac:dyDescent="0.3">
      <c r="A133" s="961" t="s">
        <v>749</v>
      </c>
      <c r="B133" s="950"/>
      <c r="C133" s="962">
        <v>3</v>
      </c>
      <c r="D133" s="962"/>
      <c r="E133" s="963">
        <f>SUM(E130:E132)</f>
        <v>148500</v>
      </c>
      <c r="F133" s="964">
        <f t="shared" ref="F133:L133" si="27">SUM(F130:F132)</f>
        <v>0</v>
      </c>
      <c r="G133" s="963">
        <f t="shared" si="27"/>
        <v>148500</v>
      </c>
      <c r="H133" s="963">
        <f t="shared" si="27"/>
        <v>4261.95</v>
      </c>
      <c r="I133" s="966">
        <f t="shared" si="27"/>
        <v>5350.3</v>
      </c>
      <c r="J133" s="963">
        <f t="shared" si="27"/>
        <v>4514.3999999999996</v>
      </c>
      <c r="K133" s="963">
        <f t="shared" si="27"/>
        <v>3270.74</v>
      </c>
      <c r="L133" s="963">
        <f t="shared" si="27"/>
        <v>17397.39</v>
      </c>
      <c r="M133" s="963">
        <f>SUM(M130:M132)</f>
        <v>131102.60999999999</v>
      </c>
    </row>
    <row r="134" spans="1:13" ht="18.75" x14ac:dyDescent="0.3">
      <c r="A134" s="958"/>
      <c r="B134" s="950"/>
      <c r="C134" s="960"/>
      <c r="D134" s="960"/>
      <c r="E134" s="951"/>
      <c r="F134" s="952"/>
      <c r="G134" s="953"/>
      <c r="H134" s="953"/>
      <c r="I134" s="954"/>
      <c r="J134" s="963"/>
      <c r="K134" s="951"/>
      <c r="L134" s="951"/>
      <c r="M134" s="953"/>
    </row>
    <row r="135" spans="1:13" ht="18.75" x14ac:dyDescent="0.3">
      <c r="A135" s="961" t="s">
        <v>842</v>
      </c>
      <c r="B135" s="950"/>
      <c r="C135" s="967"/>
      <c r="D135" s="967"/>
      <c r="E135" s="963"/>
      <c r="F135" s="964"/>
      <c r="G135" s="965"/>
      <c r="H135" s="965"/>
      <c r="I135" s="966"/>
      <c r="J135" s="963"/>
      <c r="K135" s="963"/>
      <c r="L135" s="963"/>
      <c r="M135" s="965"/>
    </row>
    <row r="136" spans="1:13" ht="18.75" x14ac:dyDescent="0.3">
      <c r="A136" s="955" t="s">
        <v>1131</v>
      </c>
      <c r="B136" s="950" t="s">
        <v>806</v>
      </c>
      <c r="C136" s="960" t="s">
        <v>905</v>
      </c>
      <c r="D136" s="960" t="s">
        <v>307</v>
      </c>
      <c r="E136" s="951">
        <v>80000</v>
      </c>
      <c r="F136" s="974">
        <v>0</v>
      </c>
      <c r="G136" s="951">
        <v>80000</v>
      </c>
      <c r="H136" s="951">
        <v>2296</v>
      </c>
      <c r="I136" s="954">
        <v>7400.87</v>
      </c>
      <c r="J136" s="951">
        <v>2432</v>
      </c>
      <c r="K136" s="951">
        <v>828</v>
      </c>
      <c r="L136" s="951">
        <f t="shared" ref="L136:L139" si="28">+H136+I136+J136+K136</f>
        <v>12956.869999999999</v>
      </c>
      <c r="M136" s="951">
        <f>+G136-L136</f>
        <v>67043.13</v>
      </c>
    </row>
    <row r="137" spans="1:13" ht="18.75" x14ac:dyDescent="0.3">
      <c r="A137" s="955" t="s">
        <v>773</v>
      </c>
      <c r="B137" s="950" t="s">
        <v>807</v>
      </c>
      <c r="C137" s="960" t="s">
        <v>774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125</v>
      </c>
      <c r="L137" s="951">
        <v>5935.18</v>
      </c>
      <c r="M137" s="951">
        <f t="shared" ref="M137:M139" si="29">+G137-L137</f>
        <v>49064.82</v>
      </c>
    </row>
    <row r="138" spans="1:13" ht="18.75" x14ac:dyDescent="0.3">
      <c r="A138" s="955" t="s">
        <v>1142</v>
      </c>
      <c r="B138" s="950" t="s">
        <v>806</v>
      </c>
      <c r="C138" s="960" t="s">
        <v>1684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4">
        <v>2559.6799999999998</v>
      </c>
      <c r="J138" s="951">
        <v>1672</v>
      </c>
      <c r="K138" s="951">
        <v>728</v>
      </c>
      <c r="L138" s="951">
        <f t="shared" si="28"/>
        <v>6538.18</v>
      </c>
      <c r="M138" s="951">
        <f t="shared" si="29"/>
        <v>48461.82</v>
      </c>
    </row>
    <row r="139" spans="1:13" ht="18.75" x14ac:dyDescent="0.3">
      <c r="A139" s="955" t="s">
        <v>444</v>
      </c>
      <c r="B139" s="950" t="s">
        <v>806</v>
      </c>
      <c r="C139" s="960" t="s">
        <v>662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1191">
        <v>936.62</v>
      </c>
      <c r="J139" s="951">
        <v>1322.4</v>
      </c>
      <c r="K139" s="951">
        <v>25</v>
      </c>
      <c r="L139" s="951">
        <f t="shared" si="28"/>
        <v>3532.4700000000003</v>
      </c>
      <c r="M139" s="951">
        <f t="shared" si="29"/>
        <v>39967.53</v>
      </c>
    </row>
    <row r="140" spans="1:13" ht="18.75" x14ac:dyDescent="0.3">
      <c r="A140" s="961" t="s">
        <v>749</v>
      </c>
      <c r="B140" s="950"/>
      <c r="C140" s="962">
        <v>4</v>
      </c>
      <c r="D140" s="962"/>
      <c r="E140" s="963">
        <f>SUM(E136:E139)</f>
        <v>233500</v>
      </c>
      <c r="F140" s="964">
        <f>SUM(F131:F131)</f>
        <v>0</v>
      </c>
      <c r="G140" s="963">
        <f t="shared" ref="G140:L140" si="30">SUM(G136:G139)</f>
        <v>233500</v>
      </c>
      <c r="H140" s="963">
        <f t="shared" si="30"/>
        <v>6701.45</v>
      </c>
      <c r="I140" s="966">
        <f t="shared" si="30"/>
        <v>13456.85</v>
      </c>
      <c r="J140" s="963">
        <f t="shared" si="30"/>
        <v>7098.4</v>
      </c>
      <c r="K140" s="963">
        <f t="shared" si="30"/>
        <v>1706</v>
      </c>
      <c r="L140" s="963">
        <f t="shared" si="30"/>
        <v>28962.7</v>
      </c>
      <c r="M140" s="963">
        <f>SUM(M136:M139)</f>
        <v>204537.30000000002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51"/>
      <c r="K141" s="951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3">
        <v>5309.5</v>
      </c>
      <c r="I143" s="954">
        <v>32099.49</v>
      </c>
      <c r="J143" s="951">
        <v>5624</v>
      </c>
      <c r="K143" s="951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1688</v>
      </c>
      <c r="B144" s="950" t="s">
        <v>806</v>
      </c>
      <c r="C144" s="960" t="s">
        <v>1683</v>
      </c>
      <c r="D144" s="960" t="s">
        <v>1069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1396.7</v>
      </c>
      <c r="L144" s="951">
        <f>+H144+I144+J144+K144</f>
        <v>7206.88</v>
      </c>
      <c r="M144" s="953">
        <f t="shared" ref="M144:M145" si="31">+G144-L144</f>
        <v>47793.120000000003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 t="shared" si="31"/>
        <v>43166</v>
      </c>
    </row>
    <row r="146" spans="1:13" ht="18.75" x14ac:dyDescent="0.3">
      <c r="A146" s="961" t="s">
        <v>749</v>
      </c>
      <c r="B146" s="950"/>
      <c r="C146" s="962">
        <v>3</v>
      </c>
      <c r="D146" s="962"/>
      <c r="E146" s="963">
        <f>SUM(E143:E145)</f>
        <v>290000</v>
      </c>
      <c r="F146" s="964">
        <f>SUM(F143:F144)</f>
        <v>0</v>
      </c>
      <c r="G146" s="965">
        <f t="shared" ref="G146:L146" si="32">SUM(G143:G145)</f>
        <v>290000</v>
      </c>
      <c r="H146" s="965">
        <f t="shared" si="32"/>
        <v>8323</v>
      </c>
      <c r="I146" s="966">
        <f t="shared" si="32"/>
        <v>36513.17</v>
      </c>
      <c r="J146" s="963">
        <f t="shared" si="32"/>
        <v>8816</v>
      </c>
      <c r="K146" s="963">
        <f t="shared" si="32"/>
        <v>5990.1</v>
      </c>
      <c r="L146" s="963">
        <f t="shared" si="32"/>
        <v>59642.270000000004</v>
      </c>
      <c r="M146" s="965">
        <f>SUM(M143:M145)</f>
        <v>230357.72999999998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965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K151" si="33">SUM(G149:G150)</f>
        <v>123500</v>
      </c>
      <c r="H151" s="966">
        <f t="shared" si="33"/>
        <v>3544.45</v>
      </c>
      <c r="I151" s="966">
        <f t="shared" si="33"/>
        <v>8080.17</v>
      </c>
      <c r="J151" s="963">
        <f>SUM(J149:J150)</f>
        <v>3754.4</v>
      </c>
      <c r="K151" s="963">
        <f t="shared" si="33"/>
        <v>3837.66</v>
      </c>
      <c r="L151" s="963">
        <f>SUM(L149:L150)</f>
        <v>19216.68</v>
      </c>
      <c r="M151" s="963">
        <f>SUM(M149:M150)</f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J155" si="34">SUM(E154:E154)</f>
        <v>43500</v>
      </c>
      <c r="F155" s="964">
        <f t="shared" si="34"/>
        <v>0</v>
      </c>
      <c r="G155" s="965">
        <f t="shared" si="34"/>
        <v>43500</v>
      </c>
      <c r="H155" s="965">
        <f t="shared" si="34"/>
        <v>1248.45</v>
      </c>
      <c r="I155" s="1196">
        <f>SUM(I154:I154)</f>
        <v>936.62</v>
      </c>
      <c r="J155" s="1091">
        <f t="shared" si="34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114</v>
      </c>
      <c r="B158" s="950" t="s">
        <v>807</v>
      </c>
      <c r="C158" s="960" t="s">
        <v>967</v>
      </c>
      <c r="D158" s="960" t="s">
        <v>307</v>
      </c>
      <c r="E158" s="951">
        <v>80000</v>
      </c>
      <c r="F158" s="952">
        <v>0</v>
      </c>
      <c r="G158" s="953">
        <v>80000</v>
      </c>
      <c r="H158" s="953">
        <v>2296</v>
      </c>
      <c r="I158" s="954">
        <v>7400.87</v>
      </c>
      <c r="J158" s="951">
        <v>2432</v>
      </c>
      <c r="K158" s="951">
        <v>1296.7</v>
      </c>
      <c r="L158" s="951">
        <f>+H158+I158+J158+K158</f>
        <v>13425.57</v>
      </c>
      <c r="M158" s="953">
        <f>+G158-L158</f>
        <v>66574.429999999993</v>
      </c>
    </row>
    <row r="159" spans="1:13" ht="18.75" x14ac:dyDescent="0.3">
      <c r="A159" s="955" t="s">
        <v>1693</v>
      </c>
      <c r="B159" s="950" t="s">
        <v>807</v>
      </c>
      <c r="C159" s="960" t="s">
        <v>967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4">
        <v>5368.48</v>
      </c>
      <c r="J159" s="951">
        <v>2128</v>
      </c>
      <c r="K159" s="951">
        <v>1296.7</v>
      </c>
      <c r="L159" s="951">
        <f>+H159+I159+J159+K159</f>
        <v>10802.18</v>
      </c>
      <c r="M159" s="953">
        <f t="shared" ref="M159:M160" si="35"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2025</v>
      </c>
      <c r="L160" s="951">
        <f>+H160+I160+J160+K160</f>
        <v>5532.47</v>
      </c>
      <c r="M160" s="953">
        <f t="shared" si="35"/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4</v>
      </c>
      <c r="D162" s="962"/>
      <c r="E162" s="963">
        <f>SUM(E158:E161)</f>
        <v>237000</v>
      </c>
      <c r="F162" s="993">
        <f t="shared" ref="F162" si="36">SUM(F161)</f>
        <v>0</v>
      </c>
      <c r="G162" s="963">
        <f t="shared" ref="G162:L162" si="37">SUM(G158:G161)</f>
        <v>237000</v>
      </c>
      <c r="H162" s="963">
        <f t="shared" si="37"/>
        <v>6801.9</v>
      </c>
      <c r="I162" s="966">
        <f>SUM(I158:I161)</f>
        <v>14642.59</v>
      </c>
      <c r="J162" s="963">
        <f t="shared" si="37"/>
        <v>7204.7999999999993</v>
      </c>
      <c r="K162" s="963">
        <f t="shared" si="37"/>
        <v>4643.3999999999996</v>
      </c>
      <c r="L162" s="963">
        <f t="shared" si="37"/>
        <v>33292.69</v>
      </c>
      <c r="M162" s="963">
        <f>SUM(M158:M161)</f>
        <v>203707.31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71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4">
        <v>7400.87</v>
      </c>
      <c r="J165" s="951">
        <v>2432</v>
      </c>
      <c r="K165" s="951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55" t="s">
        <v>77</v>
      </c>
      <c r="B166" s="986" t="s">
        <v>807</v>
      </c>
      <c r="C166" s="960" t="s">
        <v>967</v>
      </c>
      <c r="D166" s="960" t="s">
        <v>1069</v>
      </c>
      <c r="E166" s="951">
        <v>70000</v>
      </c>
      <c r="F166" s="974">
        <v>0</v>
      </c>
      <c r="G166" s="1070">
        <v>70000</v>
      </c>
      <c r="H166" s="956">
        <v>2009</v>
      </c>
      <c r="I166" s="987">
        <v>5368.48</v>
      </c>
      <c r="J166" s="951">
        <v>2128</v>
      </c>
      <c r="K166" s="956">
        <v>828</v>
      </c>
      <c r="L166" s="951">
        <f>+H166+I166+J166+K166</f>
        <v>10333.48</v>
      </c>
      <c r="M166" s="953">
        <f>+G166-L166</f>
        <v>59666.520000000004</v>
      </c>
    </row>
    <row r="167" spans="1:13" ht="18.75" x14ac:dyDescent="0.3">
      <c r="A167" s="961" t="s">
        <v>847</v>
      </c>
      <c r="B167" s="950"/>
      <c r="C167" s="962">
        <v>2</v>
      </c>
      <c r="D167" s="962"/>
      <c r="E167" s="963">
        <f>SUM(E165:E166)</f>
        <v>150000</v>
      </c>
      <c r="F167" s="1071">
        <v>0</v>
      </c>
      <c r="G167" s="963">
        <f t="shared" ref="G167:K167" si="38">SUM(G165:G166)</f>
        <v>150000</v>
      </c>
      <c r="H167" s="963">
        <f t="shared" si="38"/>
        <v>4305</v>
      </c>
      <c r="I167" s="966">
        <f>SUM(I165:I166)</f>
        <v>12769.349999999999</v>
      </c>
      <c r="J167" s="963">
        <f t="shared" si="38"/>
        <v>4560</v>
      </c>
      <c r="K167" s="963">
        <f t="shared" si="38"/>
        <v>1556</v>
      </c>
      <c r="L167" s="963">
        <f>SUM(L165:L166)</f>
        <v>23190.35</v>
      </c>
      <c r="M167" s="963">
        <f>SUM(M165:M166)</f>
        <v>126809.65000000001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3"/>
      <c r="I168" s="954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1696</v>
      </c>
      <c r="D170" s="960" t="s">
        <v>1069</v>
      </c>
      <c r="E170" s="951">
        <v>80000</v>
      </c>
      <c r="F170" s="952">
        <v>0</v>
      </c>
      <c r="G170" s="953">
        <v>80000</v>
      </c>
      <c r="H170" s="953">
        <v>2296</v>
      </c>
      <c r="I170" s="954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1697</v>
      </c>
      <c r="B171" s="950" t="s">
        <v>806</v>
      </c>
      <c r="C171" s="960" t="s">
        <v>551</v>
      </c>
      <c r="D171" s="960" t="s">
        <v>307</v>
      </c>
      <c r="E171" s="951">
        <v>43500</v>
      </c>
      <c r="F171" s="952">
        <v>0</v>
      </c>
      <c r="G171" s="953">
        <v>43500</v>
      </c>
      <c r="H171" s="953">
        <v>1248.45</v>
      </c>
      <c r="I171" s="1191">
        <v>936.62</v>
      </c>
      <c r="J171" s="951">
        <v>1322.4</v>
      </c>
      <c r="K171" s="951">
        <v>25</v>
      </c>
      <c r="L171" s="951">
        <f>+H171+I171+J171+K171</f>
        <v>3532.4700000000003</v>
      </c>
      <c r="M171" s="953">
        <f>+G171-L171</f>
        <v>39967.53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123500</v>
      </c>
      <c r="F172" s="964">
        <f t="shared" ref="F172:K172" si="39">SUM(F170:F171)</f>
        <v>0</v>
      </c>
      <c r="G172" s="965">
        <f>SUM(G170:G171)</f>
        <v>123500</v>
      </c>
      <c r="H172" s="965">
        <f t="shared" si="39"/>
        <v>3544.45</v>
      </c>
      <c r="I172" s="966">
        <f>SUM(I170:I171)</f>
        <v>8337.49</v>
      </c>
      <c r="J172" s="963">
        <f t="shared" si="39"/>
        <v>3754.4</v>
      </c>
      <c r="K172" s="963">
        <f t="shared" si="39"/>
        <v>3664.14</v>
      </c>
      <c r="L172" s="963">
        <f>SUM(L170:L171)</f>
        <v>19300.48</v>
      </c>
      <c r="M172" s="965">
        <f>SUM(M170:M171)</f>
        <v>104199.52</v>
      </c>
    </row>
    <row r="173" spans="1:13" ht="18.75" x14ac:dyDescent="0.3">
      <c r="A173" s="961"/>
      <c r="B173" s="950"/>
      <c r="C173" s="967"/>
      <c r="D173" s="967"/>
      <c r="E173" s="963"/>
      <c r="F173" s="964"/>
      <c r="G173" s="965"/>
      <c r="H173" s="965"/>
      <c r="I173" s="966"/>
      <c r="J173" s="963"/>
      <c r="K173" s="963"/>
      <c r="L173" s="963"/>
      <c r="M173" s="965"/>
    </row>
    <row r="174" spans="1:13" ht="18.75" x14ac:dyDescent="0.3">
      <c r="A174" s="961" t="s">
        <v>803</v>
      </c>
      <c r="B174" s="950"/>
      <c r="C174" s="967"/>
      <c r="D174" s="967"/>
      <c r="E174" s="963"/>
      <c r="F174" s="964"/>
      <c r="G174" s="965"/>
      <c r="H174" s="965"/>
      <c r="I174" s="966"/>
      <c r="J174" s="963"/>
      <c r="K174" s="963"/>
      <c r="L174" s="963"/>
      <c r="M174" s="965"/>
    </row>
    <row r="175" spans="1:13" ht="18.75" x14ac:dyDescent="0.3">
      <c r="A175" s="955" t="s">
        <v>1698</v>
      </c>
      <c r="B175" s="950" t="s">
        <v>806</v>
      </c>
      <c r="C175" s="1024" t="s">
        <v>1325</v>
      </c>
      <c r="D175" s="960" t="s">
        <v>307</v>
      </c>
      <c r="E175" s="951">
        <v>43500</v>
      </c>
      <c r="F175" s="974">
        <v>0</v>
      </c>
      <c r="G175" s="951">
        <v>43500</v>
      </c>
      <c r="H175" s="951">
        <v>1248.45</v>
      </c>
      <c r="I175" s="1191">
        <v>936.62</v>
      </c>
      <c r="J175" s="951">
        <v>1322.4</v>
      </c>
      <c r="K175" s="951">
        <v>25</v>
      </c>
      <c r="L175" s="951">
        <f t="shared" ref="L175:L180" si="40">+H175+I175+J175+K175</f>
        <v>3532.4700000000003</v>
      </c>
      <c r="M175" s="951">
        <f t="shared" ref="M175:M180" si="41">+G175-L175</f>
        <v>39967.53</v>
      </c>
    </row>
    <row r="176" spans="1:13" ht="18.75" x14ac:dyDescent="0.3">
      <c r="A176" s="955" t="s">
        <v>1699</v>
      </c>
      <c r="B176" s="950" t="s">
        <v>806</v>
      </c>
      <c r="C176" s="1024" t="s">
        <v>1325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1191">
        <v>936.62</v>
      </c>
      <c r="J176" s="951">
        <v>1322.4</v>
      </c>
      <c r="K176" s="951">
        <v>25</v>
      </c>
      <c r="L176" s="951">
        <f t="shared" si="40"/>
        <v>3532.4700000000003</v>
      </c>
      <c r="M176" s="951">
        <f t="shared" si="41"/>
        <v>39967.53</v>
      </c>
    </row>
    <row r="177" spans="1:13" ht="18.75" x14ac:dyDescent="0.3">
      <c r="A177" s="955" t="s">
        <v>1700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si="40"/>
        <v>3532.4700000000003</v>
      </c>
      <c r="M177" s="951">
        <f t="shared" si="41"/>
        <v>39967.53</v>
      </c>
    </row>
    <row r="178" spans="1:13" ht="16.5" customHeight="1" x14ac:dyDescent="0.3">
      <c r="A178" s="1069" t="s">
        <v>1701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421.98</v>
      </c>
      <c r="J178" s="951">
        <v>1322.4</v>
      </c>
      <c r="K178" s="951">
        <v>4861.92</v>
      </c>
      <c r="L178" s="951">
        <f t="shared" si="40"/>
        <v>7854.75</v>
      </c>
      <c r="M178" s="951">
        <f t="shared" si="41"/>
        <v>35645.25</v>
      </c>
    </row>
    <row r="179" spans="1:13" ht="18.75" x14ac:dyDescent="0.3">
      <c r="A179" s="998" t="s">
        <v>1702</v>
      </c>
      <c r="B179" s="950" t="s">
        <v>1296</v>
      </c>
      <c r="C179" s="1024" t="s">
        <v>1325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1191">
        <v>936.62</v>
      </c>
      <c r="J179" s="951">
        <v>1322.4</v>
      </c>
      <c r="K179" s="951">
        <v>25</v>
      </c>
      <c r="L179" s="951">
        <f t="shared" si="40"/>
        <v>3532.4700000000003</v>
      </c>
      <c r="M179" s="951">
        <f t="shared" si="41"/>
        <v>39967.53</v>
      </c>
    </row>
    <row r="180" spans="1:13" ht="18.75" x14ac:dyDescent="0.3">
      <c r="A180" s="998" t="s">
        <v>1327</v>
      </c>
      <c r="B180" s="950" t="s">
        <v>806</v>
      </c>
      <c r="C180" s="1024" t="s">
        <v>1325</v>
      </c>
      <c r="D180" s="960" t="s">
        <v>321</v>
      </c>
      <c r="E180" s="951">
        <v>43500</v>
      </c>
      <c r="F180" s="952">
        <v>0</v>
      </c>
      <c r="G180" s="953">
        <v>43500</v>
      </c>
      <c r="H180" s="953">
        <v>1248.45</v>
      </c>
      <c r="I180" s="1191">
        <v>936.62</v>
      </c>
      <c r="J180" s="951">
        <v>1322.4</v>
      </c>
      <c r="K180" s="951">
        <v>25</v>
      </c>
      <c r="L180" s="951">
        <f t="shared" si="40"/>
        <v>3532.4700000000003</v>
      </c>
      <c r="M180" s="951">
        <f t="shared" si="41"/>
        <v>39967.53</v>
      </c>
    </row>
    <row r="181" spans="1:13" ht="18.75" x14ac:dyDescent="0.3">
      <c r="A181" s="961" t="s">
        <v>847</v>
      </c>
      <c r="B181" s="950"/>
      <c r="C181" s="962">
        <v>6</v>
      </c>
      <c r="D181" s="962"/>
      <c r="E181" s="963">
        <f>SUM(E175:E180)</f>
        <v>261000</v>
      </c>
      <c r="F181" s="964">
        <v>0</v>
      </c>
      <c r="G181" s="963">
        <f t="shared" ref="G181:L181" si="42">SUM(G175:G180)</f>
        <v>261000</v>
      </c>
      <c r="H181" s="963">
        <f t="shared" si="42"/>
        <v>7490.7</v>
      </c>
      <c r="I181" s="966">
        <f>SUM(I175:I180)</f>
        <v>5105.08</v>
      </c>
      <c r="J181" s="963">
        <f t="shared" si="42"/>
        <v>7934.4</v>
      </c>
      <c r="K181" s="963">
        <f t="shared" si="42"/>
        <v>4986.92</v>
      </c>
      <c r="L181" s="963">
        <f t="shared" si="42"/>
        <v>25517.100000000002</v>
      </c>
      <c r="M181" s="963">
        <f>SUM(M175:M180)</f>
        <v>235482.9</v>
      </c>
    </row>
    <row r="182" spans="1:13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6"/>
      <c r="J182" s="963"/>
      <c r="K182" s="963"/>
      <c r="L182" s="963"/>
      <c r="M182" s="963"/>
    </row>
    <row r="183" spans="1:13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21" customHeight="1" x14ac:dyDescent="0.3">
      <c r="A184" s="955" t="s">
        <v>1703</v>
      </c>
      <c r="B184" s="950" t="s">
        <v>807</v>
      </c>
      <c r="C184" s="960" t="s">
        <v>489</v>
      </c>
      <c r="D184" s="960" t="s">
        <v>307</v>
      </c>
      <c r="E184" s="951">
        <v>80000</v>
      </c>
      <c r="F184" s="974">
        <v>0</v>
      </c>
      <c r="G184" s="951">
        <v>80000</v>
      </c>
      <c r="H184" s="951">
        <v>2296</v>
      </c>
      <c r="I184" s="954">
        <v>7400.87</v>
      </c>
      <c r="J184" s="951">
        <v>2432</v>
      </c>
      <c r="K184" s="951">
        <v>2568.4</v>
      </c>
      <c r="L184" s="951">
        <f>+H184+I184+J184+K184</f>
        <v>14697.269999999999</v>
      </c>
      <c r="M184" s="951">
        <f>+G184-L184</f>
        <v>65302.73</v>
      </c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961" t="s">
        <v>847</v>
      </c>
      <c r="B189" s="950"/>
      <c r="C189" s="962">
        <v>5</v>
      </c>
      <c r="D189" s="962"/>
      <c r="E189" s="963">
        <f>SUM(E184:E188)</f>
        <v>254000</v>
      </c>
      <c r="F189" s="974">
        <v>0</v>
      </c>
      <c r="G189" s="963">
        <f>SUM(G184:G188)</f>
        <v>254000</v>
      </c>
      <c r="H189" s="963">
        <f t="shared" ref="H189:M189" si="43">SUM(H184:H188)</f>
        <v>7289.7999999999993</v>
      </c>
      <c r="I189" s="966">
        <f>SUM(I184:I188)</f>
        <v>11147.350000000002</v>
      </c>
      <c r="J189" s="963">
        <f t="shared" si="43"/>
        <v>7721.6</v>
      </c>
      <c r="K189" s="963">
        <f t="shared" si="43"/>
        <v>2668.4</v>
      </c>
      <c r="L189" s="963">
        <f t="shared" si="43"/>
        <v>28827.15</v>
      </c>
      <c r="M189" s="963">
        <f t="shared" si="43"/>
        <v>225172.85</v>
      </c>
    </row>
    <row r="190" spans="1:13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6"/>
      <c r="J190" s="963"/>
      <c r="K190" s="963"/>
      <c r="L190" s="963"/>
      <c r="M190" s="963"/>
    </row>
    <row r="191" spans="1:13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5"/>
      <c r="I191" s="966"/>
      <c r="J191" s="963"/>
      <c r="K191" s="963"/>
      <c r="L191" s="963"/>
      <c r="M191" s="965"/>
    </row>
    <row r="192" spans="1:13" ht="18.75" x14ac:dyDescent="0.3">
      <c r="A192" s="961" t="s">
        <v>1739</v>
      </c>
      <c r="B192" s="950"/>
      <c r="C192" s="1026"/>
      <c r="D192" s="960"/>
      <c r="E192" s="951"/>
      <c r="F192" s="974"/>
      <c r="G192" s="1032"/>
      <c r="H192" s="951"/>
      <c r="I192" s="1197"/>
      <c r="J192" s="951"/>
      <c r="K192" s="951"/>
      <c r="L192" s="1032"/>
      <c r="M192" s="1032"/>
    </row>
    <row r="193" spans="1:13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52">
        <v>0</v>
      </c>
      <c r="G193" s="1031">
        <v>120000</v>
      </c>
      <c r="H193" s="953">
        <v>3444</v>
      </c>
      <c r="I193" s="1198">
        <v>16809.87</v>
      </c>
      <c r="J193" s="951">
        <v>3648</v>
      </c>
      <c r="K193" s="951">
        <v>25</v>
      </c>
      <c r="L193" s="1032">
        <f>+H193+I193+J193+K193</f>
        <v>23926.87</v>
      </c>
      <c r="M193" s="1031">
        <f t="shared" ref="M193:M199" si="44">+G193-L193</f>
        <v>96073.13</v>
      </c>
    </row>
    <row r="194" spans="1:13" ht="18.75" x14ac:dyDescent="0.3">
      <c r="A194" s="1027" t="s">
        <v>244</v>
      </c>
      <c r="B194" s="950" t="s">
        <v>806</v>
      </c>
      <c r="C194" s="1024" t="s">
        <v>489</v>
      </c>
      <c r="D194" s="960" t="s">
        <v>1064</v>
      </c>
      <c r="E194" s="951">
        <v>80000</v>
      </c>
      <c r="F194" s="974">
        <v>0</v>
      </c>
      <c r="G194" s="1032">
        <v>80000</v>
      </c>
      <c r="H194" s="951">
        <v>2296</v>
      </c>
      <c r="I194" s="1198">
        <v>7400.87</v>
      </c>
      <c r="J194" s="951">
        <v>2432</v>
      </c>
      <c r="K194" s="951">
        <v>25</v>
      </c>
      <c r="L194" s="1032">
        <f>+H194+I194+J194+K194</f>
        <v>12153.869999999999</v>
      </c>
      <c r="M194" s="1031">
        <f t="shared" si="44"/>
        <v>67846.13</v>
      </c>
    </row>
    <row r="195" spans="1:13" ht="18.75" x14ac:dyDescent="0.3">
      <c r="A195" s="1027" t="s">
        <v>84</v>
      </c>
      <c r="B195" s="950" t="s">
        <v>806</v>
      </c>
      <c r="C195" s="1024" t="s">
        <v>117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198">
        <v>5368.48</v>
      </c>
      <c r="J195" s="951">
        <v>2128</v>
      </c>
      <c r="K195" s="951">
        <v>25</v>
      </c>
      <c r="L195" s="1032">
        <f>+H195+I195+J195+K195</f>
        <v>9530.48</v>
      </c>
      <c r="M195" s="1031">
        <f t="shared" si="44"/>
        <v>60469.520000000004</v>
      </c>
    </row>
    <row r="196" spans="1:13" ht="18.75" x14ac:dyDescent="0.3">
      <c r="A196" s="1027" t="s">
        <v>94</v>
      </c>
      <c r="B196" s="950" t="s">
        <v>807</v>
      </c>
      <c r="C196" s="1024" t="s">
        <v>71</v>
      </c>
      <c r="D196" s="960" t="s">
        <v>1069</v>
      </c>
      <c r="E196" s="951">
        <v>70000</v>
      </c>
      <c r="F196" s="974">
        <v>0</v>
      </c>
      <c r="G196" s="951">
        <v>70000</v>
      </c>
      <c r="H196" s="951">
        <v>2009</v>
      </c>
      <c r="I196" s="1198">
        <v>5025.38</v>
      </c>
      <c r="J196" s="951">
        <v>2128</v>
      </c>
      <c r="K196" s="951">
        <v>1740.46</v>
      </c>
      <c r="L196" s="1032">
        <v>10902.84</v>
      </c>
      <c r="M196" s="1032">
        <f t="shared" si="44"/>
        <v>59097.16</v>
      </c>
    </row>
    <row r="197" spans="1:13" ht="18.75" x14ac:dyDescent="0.3">
      <c r="A197" s="1027" t="s">
        <v>156</v>
      </c>
      <c r="B197" s="950" t="s">
        <v>806</v>
      </c>
      <c r="C197" s="1024" t="s">
        <v>1044</v>
      </c>
      <c r="D197" s="960" t="s">
        <v>1069</v>
      </c>
      <c r="E197" s="951">
        <v>80000</v>
      </c>
      <c r="F197" s="974">
        <v>0</v>
      </c>
      <c r="G197" s="951">
        <v>80000</v>
      </c>
      <c r="H197" s="951">
        <v>2296</v>
      </c>
      <c r="I197" s="1198">
        <v>6972</v>
      </c>
      <c r="J197" s="951">
        <v>2432</v>
      </c>
      <c r="K197" s="951">
        <v>1740.46</v>
      </c>
      <c r="L197" s="1032">
        <f>+H197+I197+J197+K197</f>
        <v>13440.46</v>
      </c>
      <c r="M197" s="1032">
        <f t="shared" si="44"/>
        <v>66559.540000000008</v>
      </c>
    </row>
    <row r="198" spans="1:13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43">
        <v>2559.6799999999998</v>
      </c>
      <c r="J198" s="951">
        <v>1672</v>
      </c>
      <c r="K198" s="956">
        <v>2097.1999999999998</v>
      </c>
      <c r="L198" s="1032">
        <f>+H198+I198+J198+K198</f>
        <v>7907.38</v>
      </c>
      <c r="M198" s="1032">
        <f t="shared" si="44"/>
        <v>47092.62</v>
      </c>
    </row>
    <row r="199" spans="1:13" ht="18.75" x14ac:dyDescent="0.3">
      <c r="A199" s="1027" t="s">
        <v>1710</v>
      </c>
      <c r="B199" s="950" t="s">
        <v>807</v>
      </c>
      <c r="C199" s="1024" t="s">
        <v>521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197">
        <v>679.3</v>
      </c>
      <c r="J199" s="951">
        <v>1322.4</v>
      </c>
      <c r="K199" s="951">
        <v>1740.46</v>
      </c>
      <c r="L199" s="1032">
        <f>+H199+I199+J199+K199</f>
        <v>4990.6100000000006</v>
      </c>
      <c r="M199" s="1032">
        <f t="shared" si="44"/>
        <v>38509.39</v>
      </c>
    </row>
    <row r="200" spans="1:13" ht="18.75" x14ac:dyDescent="0.3">
      <c r="A200" s="1027" t="s">
        <v>1717</v>
      </c>
      <c r="B200" s="950" t="s">
        <v>806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v>3532.4700000000003</v>
      </c>
      <c r="M200" s="1032">
        <v>39967.53</v>
      </c>
    </row>
    <row r="201" spans="1:13" ht="18.75" x14ac:dyDescent="0.3">
      <c r="A201" s="1027" t="s">
        <v>1718</v>
      </c>
      <c r="B201" s="950" t="s">
        <v>806</v>
      </c>
      <c r="C201" s="1024" t="s">
        <v>1332</v>
      </c>
      <c r="D201" s="960" t="s">
        <v>321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f>+H201+I201+J201+K201</f>
        <v>3532.4700000000003</v>
      </c>
      <c r="M201" s="1032">
        <f t="shared" ref="M201:M206" si="45">+G201-L201</f>
        <v>39967.53</v>
      </c>
    </row>
    <row r="202" spans="1:13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197">
        <v>0</v>
      </c>
      <c r="J202" s="951">
        <v>760</v>
      </c>
      <c r="K202" s="951">
        <v>25</v>
      </c>
      <c r="L202" s="1032">
        <f>+H202+I202+J202+K202</f>
        <v>1502.5</v>
      </c>
      <c r="M202" s="1032">
        <f t="shared" si="45"/>
        <v>23497.5</v>
      </c>
    </row>
    <row r="203" spans="1:13" ht="18.75" x14ac:dyDescent="0.3">
      <c r="A203" s="1027" t="s">
        <v>1722</v>
      </c>
      <c r="B203" s="950" t="s">
        <v>1151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197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45"/>
        <v>23497.5</v>
      </c>
    </row>
    <row r="204" spans="1:13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197">
        <v>0</v>
      </c>
      <c r="J204" s="951">
        <v>912</v>
      </c>
      <c r="K204" s="951">
        <v>25</v>
      </c>
      <c r="L204" s="1032">
        <f>+H204+I204+J204+K204</f>
        <v>1798</v>
      </c>
      <c r="M204" s="1032">
        <f t="shared" si="45"/>
        <v>28202</v>
      </c>
    </row>
    <row r="205" spans="1:13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45"/>
        <v>28202</v>
      </c>
    </row>
    <row r="206" spans="1:13" ht="18.75" x14ac:dyDescent="0.3">
      <c r="A206" s="1027" t="s">
        <v>1729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1740.46</v>
      </c>
      <c r="L206" s="1032">
        <v>3513.46</v>
      </c>
      <c r="M206" s="1032">
        <f t="shared" si="45"/>
        <v>26486.54</v>
      </c>
    </row>
    <row r="207" spans="1:13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3">
        <f t="shared" ref="F207:M207" si="46">SUM(F193:F206)</f>
        <v>0</v>
      </c>
      <c r="G207" s="963">
        <f t="shared" si="46"/>
        <v>745500</v>
      </c>
      <c r="H207" s="963">
        <f t="shared" si="46"/>
        <v>21395.850000000002</v>
      </c>
      <c r="I207" s="963">
        <f t="shared" si="46"/>
        <v>46688.820000000007</v>
      </c>
      <c r="J207" s="963">
        <f t="shared" si="46"/>
        <v>22663.200000000001</v>
      </c>
      <c r="K207" s="963">
        <f t="shared" si="46"/>
        <v>9284.0400000000009</v>
      </c>
      <c r="L207" s="963">
        <f t="shared" si="46"/>
        <v>100031.91</v>
      </c>
      <c r="M207" s="963">
        <f t="shared" si="46"/>
        <v>645468.0900000002</v>
      </c>
    </row>
    <row r="208" spans="1:13" ht="18.75" x14ac:dyDescent="0.3">
      <c r="A208" s="949"/>
      <c r="B208" s="999"/>
      <c r="C208" s="962"/>
      <c r="D208" s="962"/>
      <c r="E208" s="963"/>
      <c r="G208" s="963"/>
      <c r="H208" s="963"/>
      <c r="I208" s="966"/>
      <c r="J208" s="963"/>
      <c r="K208" s="963"/>
      <c r="L208" s="963"/>
      <c r="M208" s="963"/>
    </row>
    <row r="209" spans="1:13" ht="18.75" x14ac:dyDescent="0.3">
      <c r="A209" s="961" t="s">
        <v>1740</v>
      </c>
      <c r="B209" s="950"/>
      <c r="C209" s="967"/>
      <c r="D209" s="967"/>
      <c r="E209" s="963"/>
      <c r="F209" s="964"/>
      <c r="G209" s="965"/>
      <c r="H209" s="965"/>
      <c r="I209" s="966"/>
      <c r="J209" s="963"/>
      <c r="K209" s="963"/>
      <c r="L209" s="963"/>
      <c r="M209" s="965"/>
    </row>
    <row r="210" spans="1:13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198">
        <v>16809.87</v>
      </c>
      <c r="J210" s="951">
        <v>3648</v>
      </c>
      <c r="K210" s="951">
        <v>25</v>
      </c>
      <c r="L210" s="1032">
        <f>+H210+I210+J210+K210</f>
        <v>23926.87</v>
      </c>
      <c r="M210" s="1031">
        <f>+G210-L210</f>
        <v>96073.13</v>
      </c>
    </row>
    <row r="211" spans="1:13" ht="18.75" x14ac:dyDescent="0.3">
      <c r="A211" s="1027" t="s">
        <v>1709</v>
      </c>
      <c r="B211" s="950" t="s">
        <v>807</v>
      </c>
      <c r="C211" s="1024" t="s">
        <v>117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198">
        <v>6564.09</v>
      </c>
      <c r="J211" s="951">
        <v>2432</v>
      </c>
      <c r="K211" s="951">
        <v>4158.92</v>
      </c>
      <c r="L211" s="1032">
        <f>+H211+I211+J211+K211</f>
        <v>15451.01</v>
      </c>
      <c r="M211" s="1031">
        <f>+G211-L211</f>
        <v>64548.99</v>
      </c>
    </row>
    <row r="212" spans="1:13" ht="18.75" x14ac:dyDescent="0.3">
      <c r="A212" s="1027" t="s">
        <v>1713</v>
      </c>
      <c r="B212" s="950" t="s">
        <v>807</v>
      </c>
      <c r="C212" s="1024" t="s">
        <v>276</v>
      </c>
      <c r="D212" s="960" t="s">
        <v>307</v>
      </c>
      <c r="E212" s="951">
        <v>37500</v>
      </c>
      <c r="F212" s="974">
        <v>0</v>
      </c>
      <c r="G212" s="1032">
        <v>37500</v>
      </c>
      <c r="H212" s="951">
        <v>1076.25</v>
      </c>
      <c r="I212" s="1197">
        <v>89.81</v>
      </c>
      <c r="J212" s="951">
        <v>1140</v>
      </c>
      <c r="K212" s="951">
        <v>25</v>
      </c>
      <c r="L212" s="1032">
        <f>+H212+I212+J212+K212</f>
        <v>2331.06</v>
      </c>
      <c r="M212" s="1032">
        <f>+G212-L212</f>
        <v>35168.94</v>
      </c>
    </row>
    <row r="213" spans="1:13" ht="18.75" x14ac:dyDescent="0.3">
      <c r="A213" s="1027" t="s">
        <v>1329</v>
      </c>
      <c r="B213" s="950" t="s">
        <v>1330</v>
      </c>
      <c r="C213" s="1024" t="s">
        <v>1325</v>
      </c>
      <c r="D213" s="960" t="s">
        <v>307</v>
      </c>
      <c r="E213" s="951">
        <v>43500</v>
      </c>
      <c r="F213" s="974">
        <v>0</v>
      </c>
      <c r="G213" s="1032">
        <v>43500</v>
      </c>
      <c r="H213" s="951">
        <v>1248.45</v>
      </c>
      <c r="I213" s="1197">
        <v>936.62</v>
      </c>
      <c r="J213" s="951">
        <v>1322.4</v>
      </c>
      <c r="K213" s="951">
        <v>25</v>
      </c>
      <c r="L213" s="1032">
        <f>+H213+I213+J213+K213</f>
        <v>3532.4700000000003</v>
      </c>
      <c r="M213" s="1032">
        <f>+G213-L213</f>
        <v>39967.53</v>
      </c>
    </row>
    <row r="214" spans="1:13" ht="18.75" x14ac:dyDescent="0.3">
      <c r="A214" s="1027" t="s">
        <v>1716</v>
      </c>
      <c r="B214" s="950" t="s">
        <v>806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1">
        <v>1322.4</v>
      </c>
      <c r="K214" s="951">
        <v>25</v>
      </c>
      <c r="L214" s="1032">
        <v>3532.4700000000003</v>
      </c>
      <c r="M214" s="1032">
        <v>39967.53</v>
      </c>
    </row>
    <row r="215" spans="1:13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197">
        <v>0</v>
      </c>
      <c r="J215" s="951">
        <v>760</v>
      </c>
      <c r="K215" s="951">
        <v>25</v>
      </c>
      <c r="L215" s="1032">
        <f>+H215+I215+J215+K215</f>
        <v>1502.5</v>
      </c>
      <c r="M215" s="1032">
        <f>+G215-L215</f>
        <v>23497.5</v>
      </c>
    </row>
    <row r="216" spans="1:13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2134</v>
      </c>
      <c r="L216" s="1032">
        <f>+H216+I216+J216+K216</f>
        <v>3907</v>
      </c>
      <c r="M216" s="1032">
        <f>+G216-L216</f>
        <v>26093</v>
      </c>
    </row>
    <row r="217" spans="1:13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25</v>
      </c>
      <c r="L217" s="1032">
        <f>+H217+I217+J217+K217</f>
        <v>1798</v>
      </c>
      <c r="M217" s="1032">
        <f>+G217-L217</f>
        <v>28202</v>
      </c>
    </row>
    <row r="218" spans="1:13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v>1798</v>
      </c>
      <c r="M218" s="1032">
        <f>+G218-L218</f>
        <v>28202</v>
      </c>
    </row>
    <row r="219" spans="1:13" ht="18.75" x14ac:dyDescent="0.3">
      <c r="A219" s="961" t="s">
        <v>847</v>
      </c>
      <c r="B219" s="950"/>
      <c r="C219" s="962">
        <v>9</v>
      </c>
      <c r="D219" s="960"/>
      <c r="E219" s="963">
        <f>SUM(E210:E218)</f>
        <v>439500</v>
      </c>
      <c r="F219" s="963">
        <f t="shared" ref="F219:M219" si="47">SUM(F210:F218)</f>
        <v>0</v>
      </c>
      <c r="G219" s="963">
        <f t="shared" si="47"/>
        <v>439500</v>
      </c>
      <c r="H219" s="963">
        <f t="shared" si="47"/>
        <v>12613.65</v>
      </c>
      <c r="I219" s="963">
        <f t="shared" si="47"/>
        <v>25337.01</v>
      </c>
      <c r="J219" s="963">
        <f t="shared" si="47"/>
        <v>13360.8</v>
      </c>
      <c r="K219" s="963">
        <f t="shared" si="47"/>
        <v>6467.92</v>
      </c>
      <c r="L219" s="963">
        <f t="shared" si="47"/>
        <v>57779.38</v>
      </c>
      <c r="M219" s="963">
        <f t="shared" si="47"/>
        <v>381720.62</v>
      </c>
    </row>
    <row r="220" spans="1:13" ht="18.75" x14ac:dyDescent="0.3">
      <c r="A220" s="961"/>
      <c r="B220" s="950"/>
      <c r="C220" s="962"/>
      <c r="D220" s="960"/>
      <c r="F220" s="974"/>
      <c r="G220" s="1032"/>
      <c r="H220" s="951"/>
      <c r="I220" s="1197"/>
      <c r="J220" s="951"/>
      <c r="K220" s="951"/>
      <c r="L220" s="1032"/>
      <c r="M220" s="1032"/>
    </row>
    <row r="221" spans="1:13" ht="18.75" x14ac:dyDescent="0.3">
      <c r="A221" s="961" t="s">
        <v>1741</v>
      </c>
      <c r="B221" s="950"/>
      <c r="C221" s="1026"/>
      <c r="D221" s="960"/>
      <c r="E221" s="951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1027" t="s">
        <v>1712</v>
      </c>
      <c r="B222" s="950" t="s">
        <v>807</v>
      </c>
      <c r="C222" s="1024" t="s">
        <v>276</v>
      </c>
      <c r="D222" s="960" t="s">
        <v>307</v>
      </c>
      <c r="E222" s="951">
        <v>37500</v>
      </c>
      <c r="F222" s="974">
        <v>0</v>
      </c>
      <c r="G222" s="1032">
        <v>37500</v>
      </c>
      <c r="H222" s="951">
        <v>1076.25</v>
      </c>
      <c r="I222" s="1197">
        <v>89.81</v>
      </c>
      <c r="J222" s="951">
        <v>1140</v>
      </c>
      <c r="K222" s="951">
        <v>25</v>
      </c>
      <c r="L222" s="1032">
        <f>+H222+I222+J222+K222</f>
        <v>2331.06</v>
      </c>
      <c r="M222" s="1032">
        <f>+G222-L222</f>
        <v>35168.94</v>
      </c>
    </row>
    <row r="223" spans="1:13" ht="18.75" x14ac:dyDescent="0.3">
      <c r="A223" s="1027" t="s">
        <v>1715</v>
      </c>
      <c r="B223" s="950" t="s">
        <v>806</v>
      </c>
      <c r="C223" s="1024" t="s">
        <v>1325</v>
      </c>
      <c r="D223" s="960" t="s">
        <v>307</v>
      </c>
      <c r="E223" s="951">
        <v>43500</v>
      </c>
      <c r="F223" s="974">
        <v>0</v>
      </c>
      <c r="G223" s="1032">
        <v>43500</v>
      </c>
      <c r="H223" s="951">
        <v>1248.45</v>
      </c>
      <c r="I223" s="1197">
        <v>936.62</v>
      </c>
      <c r="J223" s="951">
        <v>1322.4</v>
      </c>
      <c r="K223" s="951">
        <v>25</v>
      </c>
      <c r="L223" s="1032">
        <f>+H223+I223+J223+K223</f>
        <v>3532.4700000000003</v>
      </c>
      <c r="M223" s="1032">
        <f>+G223-L223</f>
        <v>39967.53</v>
      </c>
    </row>
    <row r="224" spans="1:13" ht="18.75" x14ac:dyDescent="0.3">
      <c r="A224" s="1027" t="s">
        <v>1336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v>3532.4700000000003</v>
      </c>
      <c r="M224" s="1032">
        <v>39967.53</v>
      </c>
    </row>
    <row r="225" spans="1:13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197">
        <v>0</v>
      </c>
      <c r="J225" s="951">
        <v>760</v>
      </c>
      <c r="K225" s="951">
        <v>25</v>
      </c>
      <c r="L225" s="1032">
        <f>+H225+I225+J225+K225</f>
        <v>1502.5</v>
      </c>
      <c r="M225" s="1032">
        <f>+G225-L225</f>
        <v>23497.5</v>
      </c>
    </row>
    <row r="226" spans="1:13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197">
        <v>0</v>
      </c>
      <c r="J226" s="951">
        <v>912</v>
      </c>
      <c r="K226" s="951">
        <v>25</v>
      </c>
      <c r="L226" s="1032">
        <f>+H226+I226+J226+K226</f>
        <v>1798</v>
      </c>
      <c r="M226" s="1032">
        <f>+G226-L226</f>
        <v>28202</v>
      </c>
    </row>
    <row r="227" spans="1:13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v>1798</v>
      </c>
      <c r="M227" s="1032">
        <f>+G227-L227</f>
        <v>28202</v>
      </c>
    </row>
    <row r="228" spans="1:13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3">
        <f t="shared" ref="F229:M229" si="48">SUM(F222:F228)</f>
        <v>0</v>
      </c>
      <c r="G229" s="963">
        <f t="shared" si="48"/>
        <v>239500</v>
      </c>
      <c r="H229" s="963">
        <f t="shared" si="48"/>
        <v>6873.65</v>
      </c>
      <c r="I229" s="963">
        <f t="shared" si="48"/>
        <v>1963.0500000000002</v>
      </c>
      <c r="J229" s="963">
        <f t="shared" si="48"/>
        <v>7280.8</v>
      </c>
      <c r="K229" s="963">
        <f t="shared" si="48"/>
        <v>175</v>
      </c>
      <c r="L229" s="963">
        <f t="shared" si="48"/>
        <v>16292.5</v>
      </c>
      <c r="M229" s="963">
        <f t="shared" si="48"/>
        <v>223207.5</v>
      </c>
    </row>
    <row r="230" spans="1:13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197"/>
      <c r="J230" s="951"/>
      <c r="K230" s="951"/>
      <c r="L230" s="1032"/>
      <c r="M230" s="1032"/>
    </row>
    <row r="231" spans="1:13" ht="18.75" x14ac:dyDescent="0.3">
      <c r="A231" s="961" t="s">
        <v>1742</v>
      </c>
      <c r="B231" s="950"/>
      <c r="C231" s="1026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1027" t="s">
        <v>1711</v>
      </c>
      <c r="B232" s="950" t="s">
        <v>807</v>
      </c>
      <c r="C232" s="1024" t="s">
        <v>521</v>
      </c>
      <c r="D232" s="960" t="s">
        <v>307</v>
      </c>
      <c r="E232" s="951">
        <v>37500</v>
      </c>
      <c r="F232" s="974">
        <v>0</v>
      </c>
      <c r="G232" s="1032">
        <v>37500</v>
      </c>
      <c r="H232" s="951">
        <v>1076.25</v>
      </c>
      <c r="I232" s="1197">
        <v>89.81</v>
      </c>
      <c r="J232" s="951">
        <v>1140</v>
      </c>
      <c r="K232" s="951">
        <v>25</v>
      </c>
      <c r="L232" s="1032">
        <f>+H232+I232+J232+K232</f>
        <v>2331.06</v>
      </c>
      <c r="M232" s="1032">
        <f t="shared" ref="M232:M237" si="49">+G232-L232</f>
        <v>35168.94</v>
      </c>
    </row>
    <row r="233" spans="1:13" ht="18.75" x14ac:dyDescent="0.3">
      <c r="A233" s="1027" t="s">
        <v>1714</v>
      </c>
      <c r="B233" s="950" t="s">
        <v>807</v>
      </c>
      <c r="C233" s="1024" t="s">
        <v>276</v>
      </c>
      <c r="D233" s="960" t="s">
        <v>307</v>
      </c>
      <c r="E233" s="951">
        <v>43500</v>
      </c>
      <c r="F233" s="974">
        <v>0</v>
      </c>
      <c r="G233" s="1032">
        <v>43500</v>
      </c>
      <c r="H233" s="951">
        <v>1248.45</v>
      </c>
      <c r="I233" s="1197">
        <v>936.62</v>
      </c>
      <c r="J233" s="951">
        <v>1322.4</v>
      </c>
      <c r="K233" s="951">
        <v>25</v>
      </c>
      <c r="L233" s="1032">
        <f>+H233+I233+J233+K233</f>
        <v>3532.4700000000003</v>
      </c>
      <c r="M233" s="1032">
        <f t="shared" si="49"/>
        <v>39967.53</v>
      </c>
    </row>
    <row r="234" spans="1:13" ht="18.75" x14ac:dyDescent="0.3">
      <c r="A234" s="1027" t="s">
        <v>1440</v>
      </c>
      <c r="B234" s="950" t="s">
        <v>807</v>
      </c>
      <c r="C234" s="1024" t="s">
        <v>276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197">
        <v>89.81</v>
      </c>
      <c r="J234" s="951">
        <v>1140</v>
      </c>
      <c r="K234" s="951">
        <v>25</v>
      </c>
      <c r="L234" s="1032">
        <v>2331.06</v>
      </c>
      <c r="M234" s="1032">
        <f t="shared" si="49"/>
        <v>35168.94</v>
      </c>
    </row>
    <row r="235" spans="1:13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197">
        <v>0</v>
      </c>
      <c r="J235" s="951">
        <v>760</v>
      </c>
      <c r="K235" s="951">
        <v>25</v>
      </c>
      <c r="L235" s="1032">
        <f>+H235+I235+J235+K235</f>
        <v>1502.5</v>
      </c>
      <c r="M235" s="1032">
        <f t="shared" si="49"/>
        <v>23497.5</v>
      </c>
    </row>
    <row r="236" spans="1:13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197">
        <v>0</v>
      </c>
      <c r="J236" s="951">
        <v>912</v>
      </c>
      <c r="K236" s="951">
        <v>25</v>
      </c>
      <c r="L236" s="1032">
        <f>+H236+I236+J236+K236</f>
        <v>1798</v>
      </c>
      <c r="M236" s="1032">
        <f t="shared" si="49"/>
        <v>28202</v>
      </c>
    </row>
    <row r="237" spans="1:13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49"/>
        <v>28202</v>
      </c>
    </row>
    <row r="238" spans="1:13" ht="18.75" x14ac:dyDescent="0.3">
      <c r="A238" s="961" t="s">
        <v>847</v>
      </c>
      <c r="B238" s="950"/>
      <c r="C238" s="962">
        <v>6</v>
      </c>
      <c r="D238" s="960"/>
      <c r="E238" s="963">
        <f>SUM(E232:E237)</f>
        <v>203500</v>
      </c>
      <c r="F238" s="963">
        <f t="shared" ref="F238:M238" si="50">SUM(F232:F237)</f>
        <v>0</v>
      </c>
      <c r="G238" s="963">
        <f t="shared" si="50"/>
        <v>203500</v>
      </c>
      <c r="H238" s="963">
        <f t="shared" si="50"/>
        <v>5840.45</v>
      </c>
      <c r="I238" s="963">
        <f t="shared" si="50"/>
        <v>1116.24</v>
      </c>
      <c r="J238" s="963">
        <f t="shared" si="50"/>
        <v>6186.4</v>
      </c>
      <c r="K238" s="963">
        <f t="shared" si="50"/>
        <v>150</v>
      </c>
      <c r="L238" s="963">
        <f t="shared" si="50"/>
        <v>13293.09</v>
      </c>
      <c r="M238" s="963">
        <f t="shared" si="50"/>
        <v>190206.91</v>
      </c>
    </row>
    <row r="239" spans="1:13" ht="18.75" x14ac:dyDescent="0.3">
      <c r="A239" s="961"/>
      <c r="B239" s="950"/>
      <c r="C239" s="962"/>
      <c r="D239" s="960"/>
      <c r="E239" s="963">
        <f>+E207+E219+E229+E238</f>
        <v>1628000</v>
      </c>
      <c r="F239" s="963">
        <f t="shared" ref="F239:M239" si="51">+F207+F219+F229+F238</f>
        <v>0</v>
      </c>
      <c r="G239" s="963">
        <f t="shared" si="51"/>
        <v>1628000</v>
      </c>
      <c r="H239" s="963">
        <f t="shared" si="51"/>
        <v>46723.6</v>
      </c>
      <c r="I239" s="963">
        <f t="shared" si="51"/>
        <v>75105.12000000001</v>
      </c>
      <c r="J239" s="963">
        <f t="shared" si="51"/>
        <v>49491.200000000004</v>
      </c>
      <c r="K239" s="963">
        <f t="shared" si="51"/>
        <v>16076.960000000001</v>
      </c>
      <c r="L239" s="963">
        <f t="shared" si="51"/>
        <v>187396.88</v>
      </c>
      <c r="M239" s="963">
        <f t="shared" si="51"/>
        <v>1440603.12</v>
      </c>
    </row>
    <row r="240" spans="1:13" ht="18.75" x14ac:dyDescent="0.3">
      <c r="A240" s="961"/>
      <c r="B240" s="958"/>
      <c r="C240" s="962"/>
      <c r="D240" s="962"/>
      <c r="E240" s="963"/>
      <c r="F240" s="964"/>
      <c r="G240" s="965"/>
      <c r="H240" s="965"/>
      <c r="I240" s="966"/>
      <c r="J240" s="963"/>
      <c r="K240" s="963"/>
      <c r="L240" s="963"/>
      <c r="M240" s="965"/>
    </row>
    <row r="241" spans="1:13" ht="27.75" customHeight="1" x14ac:dyDescent="0.3">
      <c r="A241" s="1058" t="s">
        <v>865</v>
      </c>
      <c r="B241" s="1059"/>
      <c r="C241" s="1058">
        <f>+C219+C189+C181+C172+C167+C162+C155+C151+C146+C140+C133+C123+C115+C111+C100++C89+C74+C59+C53+C48+C43+C39+C30+C19+C94+C105+C26+C127+C238+C229+C207</f>
        <v>132</v>
      </c>
      <c r="D241" s="1058"/>
      <c r="E241" s="1076">
        <f>+E19+E26+E30+E39+E43+E48+E53+E59+E74+E89+E94+E100+E105+E111+E115+E123+E127+E133+E140+E146+E151+E155+E162+E167+E172+E181+E189+E239</f>
        <v>7012000</v>
      </c>
      <c r="F241" s="1076">
        <f t="shared" ref="F241:M241" si="52">+F19+F26+F30+F39+F43+F48+F53+F59+F74+F89+F94+F100+F105+F111+F115+F123+F127+F133+F140+F146+F151+F155+F162+F167+F172+F181+F189+F239</f>
        <v>0</v>
      </c>
      <c r="G241" s="1076">
        <f t="shared" si="52"/>
        <v>7012000</v>
      </c>
      <c r="H241" s="1076">
        <f t="shared" si="52"/>
        <v>201244.4</v>
      </c>
      <c r="I241" s="1076">
        <f t="shared" si="52"/>
        <v>449379.7099999999</v>
      </c>
      <c r="J241" s="1076">
        <f t="shared" si="52"/>
        <v>211849.93999999997</v>
      </c>
      <c r="K241" s="1076">
        <f t="shared" si="52"/>
        <v>157355.06000000003</v>
      </c>
      <c r="L241" s="1076">
        <f t="shared" si="52"/>
        <v>1019829.1100000001</v>
      </c>
      <c r="M241" s="1076">
        <f t="shared" si="52"/>
        <v>5992170.8899999997</v>
      </c>
    </row>
    <row r="242" spans="1:13" ht="15.75" x14ac:dyDescent="0.25">
      <c r="A242" s="853"/>
      <c r="B242" s="871"/>
      <c r="C242" s="853"/>
      <c r="D242" s="853"/>
      <c r="E242" s="869"/>
      <c r="F242" s="853"/>
      <c r="G242" s="853"/>
      <c r="H242" s="853"/>
      <c r="I242" s="853"/>
      <c r="J242" s="1093"/>
      <c r="K242" s="1093"/>
      <c r="L242" s="1093"/>
      <c r="M242" s="1022"/>
    </row>
    <row r="243" spans="1:13" ht="14.25" customHeight="1" x14ac:dyDescent="0.25">
      <c r="A243" s="853"/>
      <c r="B243" s="871"/>
      <c r="C243" s="853"/>
      <c r="D243" s="853"/>
      <c r="E243" s="869"/>
      <c r="F243" s="853"/>
      <c r="G243" s="853"/>
      <c r="H243" s="853"/>
      <c r="I243" s="853"/>
      <c r="J243" s="1093"/>
      <c r="K243" s="1093"/>
      <c r="L243" s="1093"/>
      <c r="M243" s="1022"/>
    </row>
    <row r="244" spans="1:13" ht="15.75" x14ac:dyDescent="0.25">
      <c r="A244" s="853"/>
      <c r="B244" s="871"/>
      <c r="C244" s="853"/>
      <c r="D244" s="853"/>
      <c r="E244" s="869"/>
      <c r="F244" s="853"/>
      <c r="G244" s="853"/>
      <c r="H244" s="853"/>
      <c r="I244" s="1073"/>
      <c r="J244" s="1093"/>
      <c r="K244" s="1093"/>
      <c r="L244" s="1093"/>
      <c r="M244" s="1022"/>
    </row>
    <row r="245" spans="1:13" ht="15.75" x14ac:dyDescent="0.25">
      <c r="A245" s="853"/>
      <c r="B245" s="871"/>
      <c r="C245" s="1022"/>
      <c r="D245" s="1244"/>
      <c r="E245" s="869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E247" s="869"/>
      <c r="F247" s="853"/>
      <c r="G247" s="853"/>
      <c r="H247" s="853"/>
      <c r="I247" s="1022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53"/>
      <c r="J248" s="869"/>
      <c r="K248" s="869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873"/>
      <c r="I257" s="873"/>
      <c r="J257" s="1094"/>
      <c r="K257" s="1094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879"/>
      <c r="I259" s="1200"/>
      <c r="J259" s="1095"/>
      <c r="K259" s="1095"/>
      <c r="L259" s="1095"/>
      <c r="M259" s="880"/>
    </row>
    <row r="260" spans="1:14" ht="15.75" x14ac:dyDescent="0.25">
      <c r="A260" s="1654" t="s">
        <v>1271</v>
      </c>
      <c r="B260" s="1654"/>
      <c r="C260" s="874"/>
      <c r="D260" s="874"/>
      <c r="E260" s="875"/>
      <c r="F260" s="873"/>
      <c r="G260" s="873"/>
      <c r="H260" s="1634" t="s">
        <v>852</v>
      </c>
      <c r="I260" s="1634"/>
      <c r="J260" s="1634"/>
      <c r="K260" s="1634"/>
      <c r="L260" s="1634"/>
      <c r="M260" s="1634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622"/>
      <c r="I261" s="1635" t="s">
        <v>1504</v>
      </c>
      <c r="J261" s="1635"/>
      <c r="K261" s="1635"/>
      <c r="L261" s="1635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928"/>
      <c r="J262" s="519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99.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882"/>
      <c r="I275" s="873"/>
      <c r="J275" s="1096"/>
      <c r="K275" s="1096"/>
      <c r="L275" s="1096"/>
      <c r="M275" s="885"/>
    </row>
  </sheetData>
  <mergeCells count="20">
    <mergeCell ref="M12:M13"/>
    <mergeCell ref="A260:B260"/>
    <mergeCell ref="H260:M260"/>
    <mergeCell ref="I261:L261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0" max="13" man="1"/>
    <brk id="151" max="13" man="1"/>
    <brk id="218" max="13" man="1"/>
  </rowBreaks>
  <drawing r:id="rId2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A6546-81D6-4405-ABFE-9B112A67AABA}">
  <dimension ref="B1:Q174"/>
  <sheetViews>
    <sheetView topLeftCell="A129" zoomScaleNormal="100" zoomScaleSheetLayoutView="89" workbookViewId="0">
      <selection activeCell="D150" sqref="D150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37.57031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4.7109375" customWidth="1"/>
    <col min="11" max="11" width="14" customWidth="1"/>
    <col min="12" max="12" width="14.42578125" customWidth="1"/>
    <col min="13" max="13" width="15" style="25" customWidth="1"/>
    <col min="14" max="14" width="11.85546875" bestFit="1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507" t="s">
        <v>1502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  <c r="P5" s="1507"/>
    </row>
    <row r="6" spans="2:16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  <c r="P6" s="1507"/>
    </row>
    <row r="7" spans="2:16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  <c r="P7" s="1507"/>
    </row>
    <row r="8" spans="2:16" x14ac:dyDescent="0.25">
      <c r="B8" s="1507" t="s">
        <v>1576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  <c r="P8" s="1507"/>
    </row>
    <row r="9" spans="2:16" x14ac:dyDescent="0.25">
      <c r="B9" s="1585" t="s">
        <v>441</v>
      </c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  <c r="P9" s="1585"/>
    </row>
    <row r="10" spans="2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660" t="s">
        <v>7</v>
      </c>
      <c r="C11" s="1660" t="s">
        <v>937</v>
      </c>
      <c r="D11" s="1663" t="s">
        <v>10</v>
      </c>
      <c r="E11" s="1660" t="s">
        <v>832</v>
      </c>
      <c r="F11" s="1660" t="s">
        <v>834</v>
      </c>
      <c r="G11" s="1660" t="s">
        <v>209</v>
      </c>
      <c r="H11" s="1051" t="s">
        <v>12</v>
      </c>
      <c r="I11" s="1662" t="s">
        <v>13</v>
      </c>
      <c r="J11" s="1661" t="s">
        <v>14</v>
      </c>
      <c r="K11" s="1661" t="s">
        <v>15</v>
      </c>
      <c r="L11" s="1661" t="s">
        <v>16</v>
      </c>
      <c r="M11" s="1673" t="s">
        <v>17</v>
      </c>
      <c r="N11" s="1673" t="s">
        <v>18</v>
      </c>
      <c r="O11" s="1661" t="s">
        <v>19</v>
      </c>
      <c r="P11" s="1661" t="s">
        <v>20</v>
      </c>
    </row>
    <row r="12" spans="2:16" x14ac:dyDescent="0.25">
      <c r="B12" s="1660"/>
      <c r="C12" s="1660"/>
      <c r="D12" s="1663"/>
      <c r="E12" s="1660"/>
      <c r="F12" s="1660"/>
      <c r="G12" s="1660"/>
      <c r="H12" s="1051" t="s">
        <v>21</v>
      </c>
      <c r="I12" s="1662"/>
      <c r="J12" s="1661"/>
      <c r="K12" s="1661"/>
      <c r="L12" s="1661"/>
      <c r="M12" s="1673"/>
      <c r="N12" s="1673"/>
      <c r="O12" s="1661"/>
      <c r="P12" s="1661"/>
    </row>
    <row r="13" spans="2:16" ht="21" customHeight="1" x14ac:dyDescent="0.25">
      <c r="B13" s="1014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571"/>
    </row>
    <row r="14" spans="2:16" ht="21" customHeight="1" x14ac:dyDescent="0.25">
      <c r="B14" s="1274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2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2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2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2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2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2:16" s="25" customFormat="1" ht="21" customHeight="1" x14ac:dyDescent="0.25"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2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2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463"/>
    </row>
    <row r="23" spans="2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457">
        <v>117243.38</v>
      </c>
    </row>
    <row r="24" spans="2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457">
        <f>+J24-O24</f>
        <v>48054.020000000004</v>
      </c>
    </row>
    <row r="25" spans="2:16" ht="21" customHeight="1" x14ac:dyDescent="0.25">
      <c r="B25" s="466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145">
        <f t="shared" si="2"/>
        <v>165297.40000000002</v>
      </c>
    </row>
    <row r="26" spans="2:16" ht="21" customHeight="1" x14ac:dyDescent="0.25">
      <c r="B26" s="490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494"/>
    </row>
    <row r="27" spans="2:16" ht="21" customHeight="1" x14ac:dyDescent="0.25">
      <c r="B27" s="490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463"/>
    </row>
    <row r="28" spans="2:16" ht="27" customHeight="1" x14ac:dyDescent="0.25">
      <c r="B28" s="49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457">
        <f>+J28-O28</f>
        <v>90001.36</v>
      </c>
    </row>
    <row r="29" spans="2:16" ht="21" customHeight="1" x14ac:dyDescent="0.25">
      <c r="B29" s="466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695">
        <f t="shared" si="3"/>
        <v>90001.36</v>
      </c>
    </row>
    <row r="30" spans="2:16" ht="21" customHeight="1" x14ac:dyDescent="0.25">
      <c r="B30" s="466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2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2:16" s="259" customFormat="1" ht="29.25" customHeight="1" x14ac:dyDescent="0.25">
      <c r="B32" s="275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100">
        <f>+H32-O32</f>
        <v>72793.88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695">
        <f>+H33-O33</f>
        <v>72793.88</v>
      </c>
    </row>
    <row r="34" spans="2:16" ht="21" customHeight="1" x14ac:dyDescent="0.25">
      <c r="B34" s="466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463"/>
    </row>
    <row r="35" spans="2:16" ht="21" customHeight="1" x14ac:dyDescent="0.25">
      <c r="B35" s="466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53"/>
    </row>
    <row r="36" spans="2:16" s="259" customFormat="1" ht="21" customHeight="1" x14ac:dyDescent="0.25">
      <c r="B36" s="1251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675">
        <f>+J36-O36</f>
        <v>58967.199999999997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676">
        <f>+J37-O37</f>
        <v>58967.199999999997</v>
      </c>
    </row>
    <row r="38" spans="2:16" ht="21" customHeight="1" x14ac:dyDescent="0.25">
      <c r="B38" s="466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839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7.75" customHeight="1" x14ac:dyDescent="0.25">
      <c r="B40" s="286" t="s">
        <v>1581</v>
      </c>
      <c r="C40" s="685" t="s">
        <v>807</v>
      </c>
      <c r="D40" s="282" t="s">
        <v>1570</v>
      </c>
      <c r="E40" s="281" t="s">
        <v>1063</v>
      </c>
      <c r="F40" s="855">
        <v>45748</v>
      </c>
      <c r="G40" s="855">
        <v>45901</v>
      </c>
      <c r="H40" s="626">
        <v>150000</v>
      </c>
      <c r="I40" s="1169">
        <v>0</v>
      </c>
      <c r="J40" s="626">
        <v>150000</v>
      </c>
      <c r="K40" s="626">
        <v>4305</v>
      </c>
      <c r="L40" s="626">
        <v>23437.75</v>
      </c>
      <c r="M40" s="1149">
        <v>4560</v>
      </c>
      <c r="N40" s="626">
        <v>3912.66</v>
      </c>
      <c r="O40" s="626">
        <v>36215.410000000003</v>
      </c>
      <c r="P40" s="626">
        <v>113784.59</v>
      </c>
    </row>
    <row r="41" spans="2:16" ht="21" customHeight="1" x14ac:dyDescent="0.25">
      <c r="B41" s="453" t="s">
        <v>813</v>
      </c>
      <c r="C41" s="569"/>
      <c r="D41" s="492">
        <v>1</v>
      </c>
      <c r="E41" s="465"/>
      <c r="F41" s="500"/>
      <c r="G41" s="855"/>
      <c r="H41" s="695">
        <v>150000</v>
      </c>
      <c r="I41" s="1144">
        <v>0</v>
      </c>
      <c r="J41" s="695">
        <v>150000</v>
      </c>
      <c r="K41" s="695">
        <v>4305</v>
      </c>
      <c r="L41" s="695">
        <v>23437.75</v>
      </c>
      <c r="M41" s="1145">
        <v>4560</v>
      </c>
      <c r="N41" s="695">
        <v>3912.66</v>
      </c>
      <c r="O41" s="695">
        <v>36215.410000000003</v>
      </c>
      <c r="P41" s="695">
        <v>113784.59</v>
      </c>
    </row>
    <row r="42" spans="2:16" ht="21" customHeight="1" x14ac:dyDescent="0.25">
      <c r="B42" s="496"/>
      <c r="C42" s="684"/>
      <c r="D42" s="282"/>
      <c r="E42" s="281"/>
      <c r="F42" s="858"/>
      <c r="G42" s="855"/>
      <c r="H42" s="626"/>
      <c r="I42" s="1111"/>
      <c r="J42" s="457"/>
      <c r="K42" s="457"/>
      <c r="L42" s="457"/>
      <c r="M42" s="1149"/>
      <c r="N42" s="468"/>
      <c r="O42" s="457"/>
      <c r="P42" s="457"/>
    </row>
    <row r="43" spans="2:16" ht="21" customHeight="1" x14ac:dyDescent="0.25">
      <c r="B43" s="453" t="s">
        <v>1128</v>
      </c>
      <c r="C43" s="1224"/>
      <c r="D43" s="280"/>
      <c r="E43" s="280"/>
      <c r="F43" s="858"/>
      <c r="G43" s="855"/>
      <c r="H43" s="280"/>
      <c r="I43" s="1113"/>
      <c r="J43" s="487"/>
      <c r="K43" s="457"/>
      <c r="L43" s="457"/>
      <c r="M43" s="1149"/>
      <c r="N43" s="468"/>
      <c r="O43" s="457"/>
      <c r="P43" s="457"/>
    </row>
    <row r="44" spans="2:16" ht="29.25" customHeight="1" x14ac:dyDescent="0.25">
      <c r="B44" s="280" t="s">
        <v>461</v>
      </c>
      <c r="C44" s="685" t="s">
        <v>807</v>
      </c>
      <c r="D44" s="282" t="s">
        <v>1574</v>
      </c>
      <c r="E44" s="281" t="s">
        <v>1063</v>
      </c>
      <c r="F44" s="855">
        <v>45748</v>
      </c>
      <c r="G44" s="855">
        <v>45901</v>
      </c>
      <c r="H44" s="468">
        <v>115000</v>
      </c>
      <c r="I44" s="1111">
        <v>0</v>
      </c>
      <c r="J44" s="489">
        <v>115000</v>
      </c>
      <c r="K44" s="489">
        <v>3300.5</v>
      </c>
      <c r="L44" s="489">
        <v>15633.74</v>
      </c>
      <c r="M44" s="1149">
        <v>3496</v>
      </c>
      <c r="N44" s="861">
        <v>1431</v>
      </c>
      <c r="O44" s="457">
        <f>+K44+L44+M44+N44</f>
        <v>23861.239999999998</v>
      </c>
      <c r="P44" s="457">
        <f>+J44-O44</f>
        <v>91138.760000000009</v>
      </c>
    </row>
    <row r="45" spans="2:16" ht="21" customHeight="1" x14ac:dyDescent="0.25">
      <c r="B45" s="280" t="s">
        <v>1283</v>
      </c>
      <c r="C45" s="685" t="s">
        <v>807</v>
      </c>
      <c r="D45" s="282" t="s">
        <v>1495</v>
      </c>
      <c r="E45" s="281" t="s">
        <v>1281</v>
      </c>
      <c r="F45" s="855">
        <v>45748</v>
      </c>
      <c r="G45" s="855">
        <v>45901</v>
      </c>
      <c r="H45" s="468">
        <v>60000</v>
      </c>
      <c r="I45" s="1169">
        <v>0</v>
      </c>
      <c r="J45" s="628">
        <v>60000</v>
      </c>
      <c r="K45" s="628">
        <v>1722</v>
      </c>
      <c r="L45" s="628">
        <v>3486.68</v>
      </c>
      <c r="M45" s="1149">
        <v>1824</v>
      </c>
      <c r="N45" s="861">
        <v>728</v>
      </c>
      <c r="O45" s="468">
        <f>+K45+L45+M45+N45</f>
        <v>7760.68</v>
      </c>
      <c r="P45" s="468">
        <f>+J45-O45</f>
        <v>52239.32</v>
      </c>
    </row>
    <row r="46" spans="2:16" ht="21" customHeight="1" x14ac:dyDescent="0.25">
      <c r="B46" s="453" t="s">
        <v>813</v>
      </c>
      <c r="C46" s="1224"/>
      <c r="D46" s="453">
        <v>2</v>
      </c>
      <c r="E46" s="525"/>
      <c r="F46" s="500"/>
      <c r="G46" s="855"/>
      <c r="H46" s="695">
        <f>SUM(H44:H45)</f>
        <v>175000</v>
      </c>
      <c r="I46" s="1144">
        <f t="shared" ref="I46" si="4">SUM(I45)</f>
        <v>0</v>
      </c>
      <c r="J46" s="695">
        <f t="shared" ref="J46:P46" si="5">SUM(J44:J45)</f>
        <v>175000</v>
      </c>
      <c r="K46" s="695">
        <f t="shared" si="5"/>
        <v>5022.5</v>
      </c>
      <c r="L46" s="695">
        <f t="shared" si="5"/>
        <v>19120.419999999998</v>
      </c>
      <c r="M46" s="1145">
        <f t="shared" si="5"/>
        <v>5320</v>
      </c>
      <c r="N46" s="695">
        <f>SUM(N44:N45)</f>
        <v>2159</v>
      </c>
      <c r="O46" s="695">
        <f t="shared" si="5"/>
        <v>31621.919999999998</v>
      </c>
      <c r="P46" s="695">
        <f t="shared" si="5"/>
        <v>143378.08000000002</v>
      </c>
    </row>
    <row r="47" spans="2:16" ht="21" customHeight="1" x14ac:dyDescent="0.25">
      <c r="B47" s="461"/>
      <c r="C47" s="1225"/>
      <c r="D47" s="453"/>
      <c r="E47" s="525"/>
      <c r="F47" s="858"/>
      <c r="G47" s="855"/>
      <c r="H47" s="697"/>
      <c r="I47" s="1112"/>
      <c r="J47" s="522"/>
      <c r="K47" s="522"/>
      <c r="L47" s="522"/>
      <c r="M47" s="1145"/>
      <c r="N47" s="1173"/>
      <c r="O47" s="463"/>
      <c r="P47" s="463"/>
    </row>
    <row r="48" spans="2:16" ht="21" customHeight="1" x14ac:dyDescent="0.25">
      <c r="B48" s="1014" t="s">
        <v>1575</v>
      </c>
      <c r="C48" s="569"/>
      <c r="D48" s="492"/>
      <c r="E48" s="465"/>
      <c r="F48" s="500"/>
      <c r="G48" s="855"/>
      <c r="H48" s="695"/>
      <c r="I48" s="1144"/>
      <c r="J48" s="695"/>
      <c r="K48" s="695"/>
      <c r="L48" s="695"/>
      <c r="M48" s="1145"/>
      <c r="N48" s="695"/>
      <c r="O48" s="695"/>
      <c r="P48" s="695"/>
    </row>
    <row r="49" spans="2:16" ht="28.5" customHeight="1" x14ac:dyDescent="0.25">
      <c r="B49" s="496" t="s">
        <v>1582</v>
      </c>
      <c r="C49" s="684" t="s">
        <v>807</v>
      </c>
      <c r="D49" s="282" t="s">
        <v>1571</v>
      </c>
      <c r="E49" s="281" t="s">
        <v>1063</v>
      </c>
      <c r="F49" s="855">
        <v>45717</v>
      </c>
      <c r="G49" s="855">
        <v>45870</v>
      </c>
      <c r="H49" s="626">
        <v>95000</v>
      </c>
      <c r="I49" s="1111">
        <v>0</v>
      </c>
      <c r="J49" s="498">
        <v>95000</v>
      </c>
      <c r="K49" s="498">
        <v>2726.5</v>
      </c>
      <c r="L49" s="498">
        <v>10929.24</v>
      </c>
      <c r="M49" s="1149">
        <v>2888</v>
      </c>
      <c r="N49" s="626">
        <v>4125</v>
      </c>
      <c r="O49" s="457">
        <f>+K49+L49+M49+N49</f>
        <v>20668.739999999998</v>
      </c>
      <c r="P49" s="498">
        <f>+J49-O49</f>
        <v>74331.260000000009</v>
      </c>
    </row>
    <row r="50" spans="2:16" ht="21" customHeight="1" x14ac:dyDescent="0.25">
      <c r="B50" s="453" t="s">
        <v>813</v>
      </c>
      <c r="C50" s="685"/>
      <c r="D50" s="453">
        <v>1</v>
      </c>
      <c r="E50" s="281"/>
      <c r="F50" s="1019"/>
      <c r="G50" s="857"/>
      <c r="H50" s="697">
        <f>SUM(H49)</f>
        <v>95000</v>
      </c>
      <c r="I50" s="1144">
        <f>SUM(I49)</f>
        <v>0</v>
      </c>
      <c r="J50" s="697">
        <f t="shared" ref="J50:P50" si="6">SUM(J49)</f>
        <v>95000</v>
      </c>
      <c r="K50" s="697">
        <f t="shared" si="6"/>
        <v>2726.5</v>
      </c>
      <c r="L50" s="697">
        <f t="shared" si="6"/>
        <v>10929.24</v>
      </c>
      <c r="M50" s="1145">
        <f t="shared" si="6"/>
        <v>2888</v>
      </c>
      <c r="N50" s="697">
        <f>SUM(N49)</f>
        <v>4125</v>
      </c>
      <c r="O50" s="697">
        <f t="shared" si="6"/>
        <v>20668.739999999998</v>
      </c>
      <c r="P50" s="697">
        <f t="shared" si="6"/>
        <v>74331.260000000009</v>
      </c>
    </row>
    <row r="51" spans="2:16" ht="21" customHeight="1" x14ac:dyDescent="0.25">
      <c r="B51" s="496"/>
      <c r="C51" s="684"/>
      <c r="D51" s="282"/>
      <c r="E51" s="281"/>
      <c r="F51" s="856"/>
      <c r="G51" s="857"/>
      <c r="H51" s="626"/>
      <c r="I51" s="1111"/>
      <c r="J51" s="457"/>
      <c r="K51" s="457"/>
      <c r="L51" s="457"/>
      <c r="M51" s="1149"/>
      <c r="N51" s="468"/>
      <c r="O51" s="457"/>
      <c r="P51" s="457"/>
    </row>
    <row r="52" spans="2:16" ht="32.25" customHeight="1" x14ac:dyDescent="0.25">
      <c r="B52" s="1014" t="s">
        <v>1136</v>
      </c>
      <c r="C52" s="570"/>
      <c r="D52" s="492"/>
      <c r="E52" s="465"/>
      <c r="F52" s="1019"/>
      <c r="G52" s="857"/>
      <c r="H52" s="695"/>
      <c r="I52" s="1144"/>
      <c r="J52" s="697"/>
      <c r="K52" s="697"/>
      <c r="L52" s="697"/>
      <c r="M52" s="1145"/>
      <c r="N52" s="697"/>
      <c r="O52" s="697"/>
      <c r="P52" s="697"/>
    </row>
    <row r="53" spans="2:16" ht="31.5" customHeight="1" x14ac:dyDescent="0.25">
      <c r="B53" s="153" t="s">
        <v>1583</v>
      </c>
      <c r="C53" s="685" t="s">
        <v>806</v>
      </c>
      <c r="D53" s="749" t="s">
        <v>1572</v>
      </c>
      <c r="E53" s="281" t="s">
        <v>1063</v>
      </c>
      <c r="F53" s="855">
        <v>45658</v>
      </c>
      <c r="G53" s="855">
        <v>45809</v>
      </c>
      <c r="H53" s="626">
        <v>120000</v>
      </c>
      <c r="I53" s="1169">
        <v>0</v>
      </c>
      <c r="J53" s="468">
        <v>120000</v>
      </c>
      <c r="K53" s="468">
        <v>3444</v>
      </c>
      <c r="L53" s="468">
        <v>16809.87</v>
      </c>
      <c r="M53" s="1149">
        <v>3648</v>
      </c>
      <c r="N53" s="468">
        <v>2568.4</v>
      </c>
      <c r="O53" s="468">
        <f>+K53+L53+M53+N53</f>
        <v>26470.27</v>
      </c>
      <c r="P53" s="626">
        <f>+J53-O53</f>
        <v>93529.73</v>
      </c>
    </row>
    <row r="54" spans="2:16" ht="21" customHeight="1" x14ac:dyDescent="0.25">
      <c r="B54" s="496" t="s">
        <v>1352</v>
      </c>
      <c r="C54" s="684" t="s">
        <v>806</v>
      </c>
      <c r="D54" s="286" t="s">
        <v>1635</v>
      </c>
      <c r="E54" s="281" t="s">
        <v>1063</v>
      </c>
      <c r="F54" s="855">
        <v>45748</v>
      </c>
      <c r="G54" s="855">
        <v>45901</v>
      </c>
      <c r="H54" s="626">
        <v>55000</v>
      </c>
      <c r="I54" s="1111">
        <v>0</v>
      </c>
      <c r="J54" s="457">
        <v>55000</v>
      </c>
      <c r="K54" s="457">
        <v>1578.5</v>
      </c>
      <c r="L54" s="457">
        <v>2559.6799999999998</v>
      </c>
      <c r="M54" s="1149">
        <v>1672</v>
      </c>
      <c r="N54" s="468">
        <v>25</v>
      </c>
      <c r="O54" s="457">
        <v>5835.18</v>
      </c>
      <c r="P54" s="498">
        <f>+J54-O54</f>
        <v>49164.82</v>
      </c>
    </row>
    <row r="55" spans="2:16" ht="21" customHeight="1" x14ac:dyDescent="0.25">
      <c r="B55" s="466" t="s">
        <v>813</v>
      </c>
      <c r="C55" s="569"/>
      <c r="D55" s="492">
        <v>2</v>
      </c>
      <c r="E55" s="465"/>
      <c r="F55" s="500"/>
      <c r="G55" s="855"/>
      <c r="H55" s="697">
        <f>SUM(H53:H54)</f>
        <v>175000</v>
      </c>
      <c r="I55" s="1144">
        <f t="shared" ref="I55" si="7">SUM(I54)</f>
        <v>0</v>
      </c>
      <c r="J55" s="697">
        <f t="shared" ref="J55:P55" si="8">SUM(J53:J54)</f>
        <v>175000</v>
      </c>
      <c r="K55" s="697">
        <f t="shared" si="8"/>
        <v>5022.5</v>
      </c>
      <c r="L55" s="697">
        <f t="shared" si="8"/>
        <v>19369.55</v>
      </c>
      <c r="M55" s="1145">
        <f t="shared" si="8"/>
        <v>5320</v>
      </c>
      <c r="N55" s="697">
        <f>SUM(N53:N54)</f>
        <v>2593.4</v>
      </c>
      <c r="O55" s="697">
        <f t="shared" si="8"/>
        <v>32305.45</v>
      </c>
      <c r="P55" s="697">
        <f t="shared" si="8"/>
        <v>142694.54999999999</v>
      </c>
    </row>
    <row r="56" spans="2:16" ht="21" customHeight="1" x14ac:dyDescent="0.25">
      <c r="B56" s="490"/>
      <c r="C56" s="1223"/>
      <c r="D56" s="492"/>
      <c r="E56" s="465"/>
      <c r="F56" s="856"/>
      <c r="G56" s="857"/>
      <c r="H56" s="626"/>
      <c r="I56" s="1111"/>
      <c r="J56" s="457"/>
      <c r="K56" s="457"/>
      <c r="L56" s="457"/>
      <c r="M56" s="1149"/>
      <c r="N56" s="468"/>
      <c r="O56" s="457"/>
      <c r="P56" s="457"/>
    </row>
    <row r="57" spans="2:16" ht="21" customHeight="1" x14ac:dyDescent="0.25">
      <c r="B57" s="453" t="s">
        <v>1515</v>
      </c>
      <c r="C57" s="569"/>
      <c r="D57" s="492"/>
      <c r="E57" s="465"/>
      <c r="F57" s="1019"/>
      <c r="G57" s="857"/>
      <c r="H57" s="695"/>
      <c r="I57" s="1144"/>
      <c r="J57" s="697"/>
      <c r="K57" s="697"/>
      <c r="L57" s="697"/>
      <c r="M57" s="1145"/>
      <c r="N57" s="697"/>
      <c r="O57" s="697"/>
      <c r="P57" s="697"/>
    </row>
    <row r="58" spans="2:16" ht="32.25" customHeight="1" x14ac:dyDescent="0.25">
      <c r="B58" s="280" t="s">
        <v>1584</v>
      </c>
      <c r="C58" s="685" t="s">
        <v>806</v>
      </c>
      <c r="D58" s="282" t="s">
        <v>1357</v>
      </c>
      <c r="E58" s="281" t="s">
        <v>1063</v>
      </c>
      <c r="F58" s="855">
        <v>45778</v>
      </c>
      <c r="G58" s="855">
        <v>45931</v>
      </c>
      <c r="H58" s="626">
        <v>125000</v>
      </c>
      <c r="I58" s="1111">
        <v>0</v>
      </c>
      <c r="J58" s="1038">
        <v>125000</v>
      </c>
      <c r="K58" s="1038">
        <v>3587.5</v>
      </c>
      <c r="L58" s="1037">
        <v>17985.990000000002</v>
      </c>
      <c r="M58" s="1150">
        <v>3800</v>
      </c>
      <c r="N58" s="1038">
        <v>25</v>
      </c>
      <c r="O58" s="468">
        <f t="shared" ref="O58:O63" si="9">+K58+L58+M58+N58</f>
        <v>25398.49</v>
      </c>
      <c r="P58" s="498">
        <f t="shared" ref="P58:P63" si="10">+J58-O58</f>
        <v>99601.51</v>
      </c>
    </row>
    <row r="59" spans="2:16" ht="32.25" customHeight="1" x14ac:dyDescent="0.25">
      <c r="B59" s="280" t="s">
        <v>1585</v>
      </c>
      <c r="C59" s="685" t="s">
        <v>806</v>
      </c>
      <c r="D59" s="282" t="s">
        <v>1357</v>
      </c>
      <c r="E59" s="281" t="s">
        <v>1063</v>
      </c>
      <c r="F59" s="855">
        <v>45778</v>
      </c>
      <c r="G59" s="855">
        <v>45931</v>
      </c>
      <c r="H59" s="626">
        <v>125000</v>
      </c>
      <c r="I59" s="1111">
        <v>0</v>
      </c>
      <c r="J59" s="1038">
        <v>125000</v>
      </c>
      <c r="K59" s="1038">
        <v>3587.5</v>
      </c>
      <c r="L59" s="1037">
        <v>17985.990000000002</v>
      </c>
      <c r="M59" s="1150">
        <v>3800</v>
      </c>
      <c r="N59" s="1038">
        <v>25</v>
      </c>
      <c r="O59" s="468">
        <f t="shared" si="9"/>
        <v>25398.49</v>
      </c>
      <c r="P59" s="498">
        <f t="shared" si="10"/>
        <v>99601.51</v>
      </c>
    </row>
    <row r="60" spans="2:16" ht="32.25" customHeight="1" x14ac:dyDescent="0.25">
      <c r="B60" s="280" t="s">
        <v>1586</v>
      </c>
      <c r="C60" s="685" t="s">
        <v>806</v>
      </c>
      <c r="D60" s="282" t="s">
        <v>1355</v>
      </c>
      <c r="E60" s="281" t="s">
        <v>1063</v>
      </c>
      <c r="F60" s="855">
        <v>45748</v>
      </c>
      <c r="G60" s="855">
        <v>45901</v>
      </c>
      <c r="H60" s="626">
        <v>125000</v>
      </c>
      <c r="I60" s="1111">
        <v>0</v>
      </c>
      <c r="J60" s="1038">
        <v>125000</v>
      </c>
      <c r="K60" s="1038">
        <v>3587.5</v>
      </c>
      <c r="L60" s="1037">
        <v>17985.990000000002</v>
      </c>
      <c r="M60" s="1150">
        <v>3800</v>
      </c>
      <c r="N60" s="1038">
        <v>25</v>
      </c>
      <c r="O60" s="468">
        <f t="shared" si="9"/>
        <v>25398.49</v>
      </c>
      <c r="P60" s="498">
        <f t="shared" si="10"/>
        <v>99601.51</v>
      </c>
    </row>
    <row r="61" spans="2:16" ht="32.25" customHeight="1" x14ac:dyDescent="0.25">
      <c r="B61" s="1274" t="s">
        <v>1587</v>
      </c>
      <c r="C61" s="685" t="s">
        <v>806</v>
      </c>
      <c r="D61" s="282" t="s">
        <v>1357</v>
      </c>
      <c r="E61" s="281" t="s">
        <v>1063</v>
      </c>
      <c r="F61" s="855">
        <v>45748</v>
      </c>
      <c r="G61" s="855">
        <v>45901</v>
      </c>
      <c r="H61" s="626">
        <v>125000</v>
      </c>
      <c r="I61" s="1111">
        <v>0</v>
      </c>
      <c r="J61" s="1038">
        <v>125000</v>
      </c>
      <c r="K61" s="1038">
        <v>3587.5</v>
      </c>
      <c r="L61" s="1037">
        <v>17985.990000000002</v>
      </c>
      <c r="M61" s="1150">
        <v>3800</v>
      </c>
      <c r="N61" s="1038">
        <v>25</v>
      </c>
      <c r="O61" s="468">
        <f t="shared" si="9"/>
        <v>25398.49</v>
      </c>
      <c r="P61" s="498">
        <f t="shared" si="10"/>
        <v>99601.51</v>
      </c>
    </row>
    <row r="62" spans="2:16" ht="32.25" customHeight="1" x14ac:dyDescent="0.25">
      <c r="B62" s="280" t="s">
        <v>1588</v>
      </c>
      <c r="C62" s="685" t="s">
        <v>806</v>
      </c>
      <c r="D62" s="282" t="s">
        <v>1357</v>
      </c>
      <c r="E62" s="281" t="s">
        <v>1063</v>
      </c>
      <c r="F62" s="855">
        <v>45748</v>
      </c>
      <c r="G62" s="855">
        <v>45901</v>
      </c>
      <c r="H62" s="626">
        <v>125000</v>
      </c>
      <c r="I62" s="1169">
        <v>0</v>
      </c>
      <c r="J62" s="1038">
        <v>125000</v>
      </c>
      <c r="K62" s="1038">
        <v>3587.5</v>
      </c>
      <c r="L62" s="1037">
        <v>17985.990000000002</v>
      </c>
      <c r="M62" s="1150">
        <v>3800</v>
      </c>
      <c r="N62" s="1038">
        <v>25</v>
      </c>
      <c r="O62" s="468">
        <f t="shared" si="9"/>
        <v>25398.49</v>
      </c>
      <c r="P62" s="626">
        <f t="shared" si="10"/>
        <v>99601.51</v>
      </c>
    </row>
    <row r="63" spans="2:16" ht="32.25" customHeight="1" x14ac:dyDescent="0.25">
      <c r="B63" s="280" t="s">
        <v>1589</v>
      </c>
      <c r="C63" s="685" t="s">
        <v>807</v>
      </c>
      <c r="D63" s="282" t="s">
        <v>1357</v>
      </c>
      <c r="E63" s="281" t="s">
        <v>1063</v>
      </c>
      <c r="F63" s="855">
        <v>45748</v>
      </c>
      <c r="G63" s="855">
        <v>45901</v>
      </c>
      <c r="H63" s="626">
        <v>135000</v>
      </c>
      <c r="I63" s="1169">
        <v>0</v>
      </c>
      <c r="J63" s="1038">
        <v>135000</v>
      </c>
      <c r="K63" s="1038">
        <v>3874.5</v>
      </c>
      <c r="L63" s="1038">
        <v>19909.38</v>
      </c>
      <c r="M63" s="1150">
        <v>4104</v>
      </c>
      <c r="N63" s="1038">
        <v>1740.46</v>
      </c>
      <c r="O63" s="468">
        <f t="shared" si="9"/>
        <v>29628.34</v>
      </c>
      <c r="P63" s="626">
        <f t="shared" si="10"/>
        <v>105371.66</v>
      </c>
    </row>
    <row r="64" spans="2:16" ht="33" customHeight="1" x14ac:dyDescent="0.25">
      <c r="B64" s="1274" t="s">
        <v>1590</v>
      </c>
      <c r="C64" s="685" t="s">
        <v>807</v>
      </c>
      <c r="D64" s="282" t="s">
        <v>1357</v>
      </c>
      <c r="E64" s="281" t="s">
        <v>1063</v>
      </c>
      <c r="F64" s="855">
        <v>45748</v>
      </c>
      <c r="G64" s="855">
        <v>45901</v>
      </c>
      <c r="H64" s="626">
        <v>125000</v>
      </c>
      <c r="I64" s="1111">
        <v>0</v>
      </c>
      <c r="J64" s="1038">
        <v>125000</v>
      </c>
      <c r="K64" s="1038">
        <v>3587.5</v>
      </c>
      <c r="L64" s="1038">
        <v>17985.990000000002</v>
      </c>
      <c r="M64" s="1150">
        <v>3800</v>
      </c>
      <c r="N64" s="1038">
        <v>25</v>
      </c>
      <c r="O64" s="468">
        <v>25398.49</v>
      </c>
      <c r="P64" s="498">
        <v>99601.51</v>
      </c>
    </row>
    <row r="65" spans="2:16" ht="21" customHeight="1" x14ac:dyDescent="0.25">
      <c r="B65" s="466" t="s">
        <v>813</v>
      </c>
      <c r="C65" s="569"/>
      <c r="D65" s="492">
        <v>7</v>
      </c>
      <c r="E65" s="465"/>
      <c r="F65" s="500"/>
      <c r="G65" s="855"/>
      <c r="H65" s="697">
        <f>SUM(H58:H64)</f>
        <v>885000</v>
      </c>
      <c r="I65" s="1112">
        <v>0</v>
      </c>
      <c r="J65" s="697">
        <f t="shared" ref="J65:P65" si="11">SUM(J58:J64)</f>
        <v>885000</v>
      </c>
      <c r="K65" s="697">
        <f t="shared" si="11"/>
        <v>25399.5</v>
      </c>
      <c r="L65" s="697">
        <f t="shared" si="11"/>
        <v>127825.32000000002</v>
      </c>
      <c r="M65" s="1145">
        <f t="shared" si="11"/>
        <v>26904</v>
      </c>
      <c r="N65" s="697">
        <f t="shared" si="11"/>
        <v>1890.46</v>
      </c>
      <c r="O65" s="697">
        <f t="shared" si="11"/>
        <v>182019.28</v>
      </c>
      <c r="P65" s="697">
        <f t="shared" si="11"/>
        <v>702980.72</v>
      </c>
    </row>
    <row r="66" spans="2:16" ht="21" customHeight="1" x14ac:dyDescent="0.25">
      <c r="B66" s="466"/>
      <c r="C66" s="569"/>
      <c r="D66" s="492"/>
      <c r="E66" s="465"/>
      <c r="F66" s="500"/>
      <c r="G66" s="855"/>
      <c r="H66" s="697"/>
      <c r="I66" s="1145"/>
      <c r="J66" s="697"/>
      <c r="K66" s="697"/>
      <c r="L66" s="697"/>
      <c r="M66" s="1145"/>
      <c r="N66" s="697"/>
      <c r="O66" s="697"/>
      <c r="P66" s="697"/>
    </row>
    <row r="67" spans="2:16" ht="21" customHeight="1" x14ac:dyDescent="0.25">
      <c r="B67" s="466" t="s">
        <v>821</v>
      </c>
      <c r="C67" s="569"/>
      <c r="D67" s="492"/>
      <c r="E67" s="465"/>
      <c r="F67" s="500"/>
      <c r="G67" s="855"/>
      <c r="H67" s="695"/>
      <c r="I67" s="1144"/>
      <c r="J67" s="697"/>
      <c r="K67" s="697"/>
      <c r="L67" s="697"/>
      <c r="M67" s="1145"/>
      <c r="N67" s="697"/>
      <c r="O67" s="697"/>
      <c r="P67" s="697"/>
    </row>
    <row r="68" spans="2:16" ht="30.75" customHeight="1" x14ac:dyDescent="0.25">
      <c r="B68" s="286" t="s">
        <v>593</v>
      </c>
      <c r="C68" s="685" t="s">
        <v>806</v>
      </c>
      <c r="D68" s="282" t="s">
        <v>1541</v>
      </c>
      <c r="E68" s="281" t="s">
        <v>1063</v>
      </c>
      <c r="F68" s="855">
        <v>45748</v>
      </c>
      <c r="G68" s="855">
        <v>45901</v>
      </c>
      <c r="H68" s="626">
        <v>150000</v>
      </c>
      <c r="I68" s="1169">
        <v>0</v>
      </c>
      <c r="J68" s="468">
        <v>150000</v>
      </c>
      <c r="K68" s="468">
        <v>4305</v>
      </c>
      <c r="L68" s="468">
        <v>23866.62</v>
      </c>
      <c r="M68" s="1149">
        <v>4560</v>
      </c>
      <c r="N68" s="468">
        <v>2568.4</v>
      </c>
      <c r="O68" s="468">
        <v>35300.019999999997</v>
      </c>
      <c r="P68" s="468">
        <f>+J68-O68</f>
        <v>114699.98000000001</v>
      </c>
    </row>
    <row r="69" spans="2:16" ht="24.75" customHeight="1" x14ac:dyDescent="0.25">
      <c r="B69" s="286" t="s">
        <v>1591</v>
      </c>
      <c r="C69" s="684" t="s">
        <v>806</v>
      </c>
      <c r="D69" s="282" t="s">
        <v>71</v>
      </c>
      <c r="E69" s="281" t="s">
        <v>1063</v>
      </c>
      <c r="F69" s="855">
        <v>45748</v>
      </c>
      <c r="G69" s="855">
        <v>45901</v>
      </c>
      <c r="H69" s="626">
        <v>70000</v>
      </c>
      <c r="I69" s="1111">
        <v>0</v>
      </c>
      <c r="J69" s="457">
        <v>70000</v>
      </c>
      <c r="K69" s="457">
        <v>2009</v>
      </c>
      <c r="L69" s="457">
        <v>5368.48</v>
      </c>
      <c r="M69" s="1149">
        <v>2128</v>
      </c>
      <c r="N69" s="468">
        <v>25</v>
      </c>
      <c r="O69" s="457">
        <f>+K69+L69+M69+N69</f>
        <v>9530.48</v>
      </c>
      <c r="P69" s="457">
        <f>+J69-O69</f>
        <v>60469.520000000004</v>
      </c>
    </row>
    <row r="70" spans="2:16" ht="24.75" customHeight="1" x14ac:dyDescent="0.25">
      <c r="B70" s="286" t="s">
        <v>1288</v>
      </c>
      <c r="C70" s="685" t="s">
        <v>807</v>
      </c>
      <c r="D70" s="282" t="s">
        <v>417</v>
      </c>
      <c r="E70" s="281" t="s">
        <v>1063</v>
      </c>
      <c r="F70" s="855">
        <v>45748</v>
      </c>
      <c r="G70" s="855">
        <v>45901</v>
      </c>
      <c r="H70" s="626">
        <v>70000</v>
      </c>
      <c r="I70" s="1169">
        <v>0</v>
      </c>
      <c r="J70" s="468">
        <v>70000</v>
      </c>
      <c r="K70" s="468">
        <v>2009</v>
      </c>
      <c r="L70" s="468">
        <v>5368.48</v>
      </c>
      <c r="M70" s="1149">
        <v>2128</v>
      </c>
      <c r="N70" s="468">
        <v>25</v>
      </c>
      <c r="O70" s="468">
        <f>+K70+L70+M70+N70</f>
        <v>9530.48</v>
      </c>
      <c r="P70" s="468">
        <f>+J70-O70</f>
        <v>60469.520000000004</v>
      </c>
    </row>
    <row r="71" spans="2:16" ht="24.75" customHeight="1" x14ac:dyDescent="0.25">
      <c r="B71" s="286" t="s">
        <v>1496</v>
      </c>
      <c r="C71" s="685" t="s">
        <v>806</v>
      </c>
      <c r="D71" s="282" t="s">
        <v>417</v>
      </c>
      <c r="E71" s="281" t="s">
        <v>1063</v>
      </c>
      <c r="F71" s="855">
        <v>45658</v>
      </c>
      <c r="G71" s="855">
        <v>45809</v>
      </c>
      <c r="H71" s="626">
        <v>70000</v>
      </c>
      <c r="I71" s="1169">
        <v>0</v>
      </c>
      <c r="J71" s="468">
        <v>70000</v>
      </c>
      <c r="K71" s="468">
        <v>2009</v>
      </c>
      <c r="L71" s="468">
        <v>5368.48</v>
      </c>
      <c r="M71" s="1149">
        <v>2128</v>
      </c>
      <c r="N71" s="468">
        <v>25</v>
      </c>
      <c r="O71" s="468">
        <f>+K71+L71+M71+N71</f>
        <v>9530.48</v>
      </c>
      <c r="P71" s="468">
        <f>+J71-O71</f>
        <v>60469.520000000004</v>
      </c>
    </row>
    <row r="72" spans="2:16" ht="21" customHeight="1" x14ac:dyDescent="0.25">
      <c r="B72" s="466" t="s">
        <v>813</v>
      </c>
      <c r="C72" s="569"/>
      <c r="D72" s="492">
        <v>4</v>
      </c>
      <c r="E72" s="465"/>
      <c r="F72" s="500"/>
      <c r="G72" s="855"/>
      <c r="H72" s="695">
        <f>SUM(H68:H71)</f>
        <v>360000</v>
      </c>
      <c r="I72" s="1144">
        <v>0</v>
      </c>
      <c r="J72" s="695">
        <f t="shared" ref="J72:P72" si="12">SUM(J68:J71)</f>
        <v>360000</v>
      </c>
      <c r="K72" s="695">
        <f t="shared" si="12"/>
        <v>10332</v>
      </c>
      <c r="L72" s="695">
        <f t="shared" si="12"/>
        <v>39972.06</v>
      </c>
      <c r="M72" s="1145">
        <f t="shared" si="12"/>
        <v>10944</v>
      </c>
      <c r="N72" s="695">
        <f>SUM(N68:N71)</f>
        <v>2643.4</v>
      </c>
      <c r="O72" s="695">
        <f>SUM(O68:O71)</f>
        <v>63891.459999999992</v>
      </c>
      <c r="P72" s="695">
        <f t="shared" si="12"/>
        <v>296108.54000000004</v>
      </c>
    </row>
    <row r="73" spans="2:16" ht="21" customHeight="1" x14ac:dyDescent="0.25">
      <c r="B73" s="490"/>
      <c r="C73" s="1223"/>
      <c r="D73" s="492"/>
      <c r="E73" s="465"/>
      <c r="F73" s="856"/>
      <c r="G73" s="857"/>
      <c r="H73" s="695"/>
      <c r="I73" s="1112"/>
      <c r="J73" s="494"/>
      <c r="K73" s="494"/>
      <c r="L73" s="494"/>
      <c r="M73" s="1145"/>
      <c r="N73" s="695"/>
      <c r="O73" s="494"/>
      <c r="P73" s="494"/>
    </row>
    <row r="74" spans="2:16" ht="21" customHeight="1" x14ac:dyDescent="0.25">
      <c r="B74" s="490" t="s">
        <v>1542</v>
      </c>
      <c r="C74" s="1223"/>
      <c r="D74" s="492"/>
      <c r="E74" s="492"/>
      <c r="F74" s="856"/>
      <c r="G74" s="857"/>
      <c r="H74" s="695"/>
      <c r="I74" s="1112"/>
      <c r="J74" s="463"/>
      <c r="K74" s="463"/>
      <c r="L74" s="463"/>
      <c r="M74" s="1145"/>
      <c r="N74" s="697"/>
      <c r="O74" s="463"/>
      <c r="P74" s="463"/>
    </row>
    <row r="75" spans="2:16" ht="21" customHeight="1" x14ac:dyDescent="0.25">
      <c r="B75" s="496" t="s">
        <v>1592</v>
      </c>
      <c r="C75" s="684" t="s">
        <v>807</v>
      </c>
      <c r="D75" s="282" t="s">
        <v>1427</v>
      </c>
      <c r="E75" s="281" t="s">
        <v>1063</v>
      </c>
      <c r="F75" s="855">
        <v>45748</v>
      </c>
      <c r="G75" s="855">
        <v>45901</v>
      </c>
      <c r="H75" s="626">
        <v>185000</v>
      </c>
      <c r="I75" s="1111">
        <v>0</v>
      </c>
      <c r="J75" s="457">
        <v>185000</v>
      </c>
      <c r="K75" s="457">
        <v>5309.5</v>
      </c>
      <c r="L75" s="457">
        <v>32099.49</v>
      </c>
      <c r="M75" s="1149">
        <v>5624</v>
      </c>
      <c r="N75" s="468">
        <v>5010.4799999999996</v>
      </c>
      <c r="O75" s="457">
        <f>+K75+L75+M75+N75</f>
        <v>48043.47</v>
      </c>
      <c r="P75" s="457">
        <f>+J75-O75</f>
        <v>136956.53</v>
      </c>
    </row>
    <row r="76" spans="2:16" ht="21" customHeight="1" x14ac:dyDescent="0.25">
      <c r="B76" s="466" t="s">
        <v>813</v>
      </c>
      <c r="C76" s="569"/>
      <c r="D76" s="492">
        <v>1</v>
      </c>
      <c r="E76" s="492"/>
      <c r="F76" s="1016"/>
      <c r="G76" s="855"/>
      <c r="H76" s="695">
        <f>+H75</f>
        <v>185000</v>
      </c>
      <c r="I76" s="1144">
        <f t="shared" ref="I76:P76" si="13">SUM(I75)</f>
        <v>0</v>
      </c>
      <c r="J76" s="695">
        <f t="shared" si="13"/>
        <v>185000</v>
      </c>
      <c r="K76" s="695">
        <f t="shared" si="13"/>
        <v>5309.5</v>
      </c>
      <c r="L76" s="695">
        <f t="shared" si="13"/>
        <v>32099.49</v>
      </c>
      <c r="M76" s="1145">
        <f t="shared" si="13"/>
        <v>5624</v>
      </c>
      <c r="N76" s="695">
        <f>SUM(N75)</f>
        <v>5010.4799999999996</v>
      </c>
      <c r="O76" s="695">
        <f t="shared" si="13"/>
        <v>48043.47</v>
      </c>
      <c r="P76" s="695">
        <f t="shared" si="13"/>
        <v>136956.53</v>
      </c>
    </row>
    <row r="77" spans="2:16" ht="21" customHeight="1" x14ac:dyDescent="0.25">
      <c r="B77" s="490"/>
      <c r="C77" s="1223"/>
      <c r="D77" s="492"/>
      <c r="E77" s="492"/>
      <c r="F77" s="856"/>
      <c r="G77" s="857"/>
      <c r="H77" s="695"/>
      <c r="I77" s="1112"/>
      <c r="J77" s="494"/>
      <c r="K77" s="494"/>
      <c r="L77" s="494"/>
      <c r="M77" s="1145"/>
      <c r="N77" s="695"/>
      <c r="O77" s="494"/>
      <c r="P77" s="494"/>
    </row>
    <row r="78" spans="2:16" ht="30" customHeight="1" x14ac:dyDescent="0.25">
      <c r="B78" s="469" t="s">
        <v>1565</v>
      </c>
      <c r="C78" s="1223"/>
      <c r="D78" s="625"/>
      <c r="E78" s="281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494"/>
    </row>
    <row r="79" spans="2:16" ht="21" customHeight="1" x14ac:dyDescent="0.25">
      <c r="B79" s="460" t="s">
        <v>946</v>
      </c>
      <c r="C79" s="1226" t="s">
        <v>806</v>
      </c>
      <c r="D79" s="625" t="s">
        <v>945</v>
      </c>
      <c r="E79" s="281" t="s">
        <v>1063</v>
      </c>
      <c r="F79" s="855">
        <v>45748</v>
      </c>
      <c r="G79" s="855">
        <v>45901</v>
      </c>
      <c r="H79" s="626">
        <v>65000</v>
      </c>
      <c r="I79" s="1169">
        <v>0</v>
      </c>
      <c r="J79" s="626">
        <v>65000</v>
      </c>
      <c r="K79" s="626">
        <v>1865.5</v>
      </c>
      <c r="L79" s="626">
        <v>4427.58</v>
      </c>
      <c r="M79" s="1149">
        <v>1976</v>
      </c>
      <c r="N79" s="626">
        <v>25</v>
      </c>
      <c r="O79" s="468">
        <f>+K79+L79+M79+N79</f>
        <v>8294.08</v>
      </c>
      <c r="P79" s="468">
        <f>+J79-O79</f>
        <v>56705.919999999998</v>
      </c>
    </row>
    <row r="80" spans="2:16" ht="21" customHeight="1" x14ac:dyDescent="0.25">
      <c r="B80" s="460" t="s">
        <v>1593</v>
      </c>
      <c r="C80" s="1226" t="s">
        <v>806</v>
      </c>
      <c r="D80" s="625" t="s">
        <v>157</v>
      </c>
      <c r="E80" s="281" t="s">
        <v>1063</v>
      </c>
      <c r="F80" s="855">
        <v>45778</v>
      </c>
      <c r="G80" s="855">
        <v>45931</v>
      </c>
      <c r="H80" s="626">
        <v>65000</v>
      </c>
      <c r="I80" s="1169">
        <v>0</v>
      </c>
      <c r="J80" s="626">
        <v>65000</v>
      </c>
      <c r="K80" s="626">
        <v>1865.5</v>
      </c>
      <c r="L80" s="626">
        <v>4427.58</v>
      </c>
      <c r="M80" s="1149">
        <v>1976</v>
      </c>
      <c r="N80" s="626">
        <v>25</v>
      </c>
      <c r="O80" s="468">
        <f>+K80+L80+M80+N80</f>
        <v>8294.08</v>
      </c>
      <c r="P80" s="468">
        <f>+J80-O80</f>
        <v>56705.919999999998</v>
      </c>
    </row>
    <row r="81" spans="2:16" ht="21" customHeight="1" x14ac:dyDescent="0.25">
      <c r="B81" s="466" t="s">
        <v>813</v>
      </c>
      <c r="C81" s="569"/>
      <c r="D81" s="492">
        <v>2</v>
      </c>
      <c r="E81" s="492"/>
      <c r="F81" s="1016"/>
      <c r="G81" s="860"/>
      <c r="H81" s="695">
        <f>SUM(H79:H80)</f>
        <v>130000</v>
      </c>
      <c r="I81" s="1144">
        <f t="shared" ref="I81" si="14">SUM(I80)</f>
        <v>0</v>
      </c>
      <c r="J81" s="695">
        <f t="shared" ref="J81:P81" si="15">SUM(J79:J80)</f>
        <v>130000</v>
      </c>
      <c r="K81" s="695">
        <f t="shared" si="15"/>
        <v>3731</v>
      </c>
      <c r="L81" s="695">
        <f t="shared" si="15"/>
        <v>8855.16</v>
      </c>
      <c r="M81" s="1145">
        <f t="shared" si="15"/>
        <v>3952</v>
      </c>
      <c r="N81" s="695">
        <f>SUM(N79:N80)</f>
        <v>50</v>
      </c>
      <c r="O81" s="695">
        <f t="shared" si="15"/>
        <v>16588.16</v>
      </c>
      <c r="P81" s="695">
        <f t="shared" si="15"/>
        <v>113411.84</v>
      </c>
    </row>
    <row r="82" spans="2:16" ht="21" customHeight="1" x14ac:dyDescent="0.25">
      <c r="B82" s="490"/>
      <c r="C82" s="1223"/>
      <c r="D82" s="492"/>
      <c r="E82" s="492"/>
      <c r="F82" s="859"/>
      <c r="G82" s="860"/>
      <c r="H82" s="695"/>
      <c r="I82" s="1112"/>
      <c r="J82" s="494"/>
      <c r="K82" s="494"/>
      <c r="L82" s="494"/>
      <c r="M82" s="1145"/>
      <c r="N82" s="695"/>
      <c r="O82" s="494"/>
      <c r="P82" s="494"/>
    </row>
    <row r="83" spans="2:16" ht="21" customHeight="1" x14ac:dyDescent="0.25">
      <c r="B83" s="490" t="s">
        <v>1421</v>
      </c>
      <c r="C83" s="1223"/>
      <c r="D83" s="492"/>
      <c r="E83" s="492"/>
      <c r="F83" s="859"/>
      <c r="G83" s="860"/>
      <c r="H83" s="695"/>
      <c r="I83" s="1112"/>
      <c r="J83" s="494"/>
      <c r="K83" s="494"/>
      <c r="L83" s="494"/>
      <c r="M83" s="1145"/>
      <c r="N83" s="695"/>
      <c r="O83" s="494"/>
      <c r="P83" s="494"/>
    </row>
    <row r="84" spans="2:16" ht="21" customHeight="1" x14ac:dyDescent="0.25">
      <c r="B84" s="1274" t="s">
        <v>1594</v>
      </c>
      <c r="C84" s="685" t="s">
        <v>807</v>
      </c>
      <c r="D84" s="282" t="s">
        <v>1422</v>
      </c>
      <c r="E84" s="281" t="s">
        <v>1063</v>
      </c>
      <c r="F84" s="855">
        <v>45778</v>
      </c>
      <c r="G84" s="855">
        <v>45931</v>
      </c>
      <c r="H84" s="626">
        <v>100000</v>
      </c>
      <c r="I84" s="1111">
        <v>0</v>
      </c>
      <c r="J84" s="498">
        <v>100000</v>
      </c>
      <c r="K84" s="498">
        <v>2870</v>
      </c>
      <c r="L84" s="498">
        <v>11676.5</v>
      </c>
      <c r="M84" s="1149">
        <v>3040</v>
      </c>
      <c r="N84" s="626">
        <v>5354.6</v>
      </c>
      <c r="O84" s="457">
        <f>+K84+L84+M84+N84</f>
        <v>22941.1</v>
      </c>
      <c r="P84" s="468">
        <f>+J84-O84</f>
        <v>77058.899999999994</v>
      </c>
    </row>
    <row r="85" spans="2:16" ht="21" customHeight="1" x14ac:dyDescent="0.25">
      <c r="B85" s="466" t="s">
        <v>813</v>
      </c>
      <c r="C85" s="685"/>
      <c r="D85" s="492">
        <v>1</v>
      </c>
      <c r="E85" s="281"/>
      <c r="F85" s="859"/>
      <c r="G85" s="860"/>
      <c r="H85" s="695">
        <v>100000</v>
      </c>
      <c r="I85" s="1112">
        <v>0</v>
      </c>
      <c r="J85" s="494">
        <v>100000</v>
      </c>
      <c r="K85" s="494">
        <v>2870</v>
      </c>
      <c r="L85" s="494">
        <v>11676.5</v>
      </c>
      <c r="M85" s="1145">
        <v>3040</v>
      </c>
      <c r="N85" s="695">
        <f>SUM(N84)</f>
        <v>5354.6</v>
      </c>
      <c r="O85" s="463">
        <f>SUM(O84)</f>
        <v>22941.1</v>
      </c>
      <c r="P85" s="494">
        <f>SUM(P84)</f>
        <v>77058.899999999994</v>
      </c>
    </row>
    <row r="86" spans="2:16" ht="21" customHeight="1" x14ac:dyDescent="0.25">
      <c r="B86" s="286"/>
      <c r="C86" s="685"/>
      <c r="D86" s="282"/>
      <c r="E86" s="492"/>
      <c r="F86" s="859"/>
      <c r="G86" s="860"/>
      <c r="H86" s="695"/>
      <c r="I86" s="1112"/>
      <c r="J86" s="494"/>
      <c r="K86" s="494"/>
      <c r="L86" s="494"/>
      <c r="M86" s="1145"/>
      <c r="N86" s="695"/>
      <c r="O86" s="494"/>
      <c r="P86" s="494"/>
    </row>
    <row r="87" spans="2:16" ht="28.5" customHeight="1" x14ac:dyDescent="0.25">
      <c r="B87" s="1014" t="s">
        <v>1477</v>
      </c>
      <c r="C87" s="570"/>
      <c r="D87" s="492"/>
      <c r="E87" s="465"/>
      <c r="F87" s="1016"/>
      <c r="G87" s="860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21" customHeight="1" x14ac:dyDescent="0.25">
      <c r="B88" s="1017" t="s">
        <v>1595</v>
      </c>
      <c r="C88" s="1227" t="s">
        <v>806</v>
      </c>
      <c r="D88" s="282" t="s">
        <v>918</v>
      </c>
      <c r="E88" s="281" t="s">
        <v>1063</v>
      </c>
      <c r="F88" s="855">
        <v>45748</v>
      </c>
      <c r="G88" s="855">
        <v>45901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 t="shared" ref="O88:O93" si="16">+K88+L88+M88+N88</f>
        <v>9530.48</v>
      </c>
      <c r="P88" s="468">
        <f>+J88-O88</f>
        <v>60469.520000000004</v>
      </c>
    </row>
    <row r="89" spans="2:16" ht="21" customHeight="1" x14ac:dyDescent="0.25">
      <c r="B89" s="1274" t="s">
        <v>1596</v>
      </c>
      <c r="C89" s="685" t="s">
        <v>807</v>
      </c>
      <c r="D89" s="282" t="s">
        <v>918</v>
      </c>
      <c r="E89" s="281" t="s">
        <v>1063</v>
      </c>
      <c r="F89" s="855">
        <v>45748</v>
      </c>
      <c r="G89" s="855">
        <v>45901</v>
      </c>
      <c r="H89" s="626">
        <v>70000</v>
      </c>
      <c r="I89" s="1169">
        <v>0</v>
      </c>
      <c r="J89" s="468">
        <v>70000</v>
      </c>
      <c r="K89" s="468">
        <v>2009</v>
      </c>
      <c r="L89" s="468">
        <v>5368.48</v>
      </c>
      <c r="M89" s="1149">
        <v>2128</v>
      </c>
      <c r="N89" s="468">
        <v>25</v>
      </c>
      <c r="O89" s="468">
        <f t="shared" si="16"/>
        <v>9530.48</v>
      </c>
      <c r="P89" s="468">
        <f t="shared" ref="P89:P93" si="17">+J89-O89</f>
        <v>60469.520000000004</v>
      </c>
    </row>
    <row r="90" spans="2:16" ht="21" customHeight="1" x14ac:dyDescent="0.25">
      <c r="B90" s="286" t="s">
        <v>610</v>
      </c>
      <c r="C90" s="685" t="s">
        <v>806</v>
      </c>
      <c r="D90" s="282" t="s">
        <v>918</v>
      </c>
      <c r="E90" s="281" t="s">
        <v>1063</v>
      </c>
      <c r="F90" s="855">
        <v>45748</v>
      </c>
      <c r="G90" s="855">
        <v>45901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 t="shared" si="16"/>
        <v>9530.48</v>
      </c>
      <c r="P90" s="468">
        <f t="shared" si="17"/>
        <v>60469.520000000004</v>
      </c>
    </row>
    <row r="91" spans="2:16" ht="21" customHeight="1" x14ac:dyDescent="0.25">
      <c r="B91" s="1274" t="s">
        <v>1597</v>
      </c>
      <c r="C91" s="685" t="s">
        <v>806</v>
      </c>
      <c r="D91" s="282" t="s">
        <v>918</v>
      </c>
      <c r="E91" s="281" t="s">
        <v>1063</v>
      </c>
      <c r="F91" s="855">
        <v>45748</v>
      </c>
      <c r="G91" s="855">
        <v>45901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 t="shared" si="16"/>
        <v>9530.48</v>
      </c>
      <c r="P91" s="468">
        <f t="shared" si="17"/>
        <v>60469.520000000004</v>
      </c>
    </row>
    <row r="92" spans="2:16" ht="21" customHeight="1" x14ac:dyDescent="0.25">
      <c r="B92" s="286" t="s">
        <v>1295</v>
      </c>
      <c r="C92" s="685" t="s">
        <v>1296</v>
      </c>
      <c r="D92" s="282" t="s">
        <v>918</v>
      </c>
      <c r="E92" s="281" t="s">
        <v>1063</v>
      </c>
      <c r="F92" s="855">
        <v>45748</v>
      </c>
      <c r="G92" s="855">
        <v>45901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5025.38</v>
      </c>
      <c r="M92" s="1149">
        <v>2128</v>
      </c>
      <c r="N92" s="468">
        <v>1740.46</v>
      </c>
      <c r="O92" s="468">
        <f t="shared" si="16"/>
        <v>10902.84</v>
      </c>
      <c r="P92" s="468">
        <f t="shared" si="17"/>
        <v>59097.16</v>
      </c>
    </row>
    <row r="93" spans="2:16" ht="21" customHeight="1" x14ac:dyDescent="0.25">
      <c r="B93" s="286" t="s">
        <v>1293</v>
      </c>
      <c r="C93" s="685" t="s">
        <v>807</v>
      </c>
      <c r="D93" s="282" t="s">
        <v>1294</v>
      </c>
      <c r="E93" s="281" t="s">
        <v>1063</v>
      </c>
      <c r="F93" s="855">
        <v>45717</v>
      </c>
      <c r="G93" s="855">
        <v>45870</v>
      </c>
      <c r="H93" s="626">
        <v>55000</v>
      </c>
      <c r="I93" s="1169">
        <v>0</v>
      </c>
      <c r="J93" s="468">
        <v>55000</v>
      </c>
      <c r="K93" s="468">
        <v>1578.5</v>
      </c>
      <c r="L93" s="468">
        <v>2559.6799999999998</v>
      </c>
      <c r="M93" s="1149">
        <v>1672</v>
      </c>
      <c r="N93" s="468">
        <v>25</v>
      </c>
      <c r="O93" s="468">
        <f t="shared" si="16"/>
        <v>5835.18</v>
      </c>
      <c r="P93" s="468">
        <f t="shared" si="17"/>
        <v>49164.82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1016"/>
      <c r="G94" s="860"/>
      <c r="H94" s="695">
        <f>SUM(H88:H93)</f>
        <v>405000</v>
      </c>
      <c r="I94" s="1144">
        <f t="shared" ref="I94" si="18">SUM(I93)</f>
        <v>0</v>
      </c>
      <c r="J94" s="695">
        <f>SUM(J88:J93)</f>
        <v>405000</v>
      </c>
      <c r="K94" s="695">
        <f>SUM(K88:K93)</f>
        <v>11623.5</v>
      </c>
      <c r="L94" s="695">
        <f t="shared" ref="L94:O94" si="19">SUM(L88:L93)</f>
        <v>29058.98</v>
      </c>
      <c r="M94" s="1145">
        <f t="shared" si="19"/>
        <v>12312</v>
      </c>
      <c r="N94" s="695">
        <f>SUM(N88:N93)</f>
        <v>1865.46</v>
      </c>
      <c r="O94" s="695">
        <f t="shared" si="19"/>
        <v>54859.939999999995</v>
      </c>
      <c r="P94" s="695">
        <f>SUM(P88:P93)</f>
        <v>350140.06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63"/>
      <c r="K95" s="463"/>
      <c r="L95" s="463"/>
      <c r="M95" s="1145"/>
      <c r="N95" s="697"/>
      <c r="O95" s="463"/>
      <c r="P95" s="463"/>
    </row>
    <row r="96" spans="2:16" ht="30" customHeight="1" x14ac:dyDescent="0.25">
      <c r="B96" s="1014" t="s">
        <v>825</v>
      </c>
      <c r="C96" s="570"/>
      <c r="D96" s="492"/>
      <c r="E96" s="465"/>
      <c r="F96" s="1019"/>
      <c r="G96" s="857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28.5" customHeight="1" x14ac:dyDescent="0.25">
      <c r="B97" s="153" t="s">
        <v>1598</v>
      </c>
      <c r="C97" s="684" t="s">
        <v>807</v>
      </c>
      <c r="D97" s="749" t="s">
        <v>1516</v>
      </c>
      <c r="E97" s="282" t="s">
        <v>1281</v>
      </c>
      <c r="F97" s="855">
        <v>45778</v>
      </c>
      <c r="G97" s="855">
        <v>45931</v>
      </c>
      <c r="H97" s="626">
        <v>120000</v>
      </c>
      <c r="I97" s="1111">
        <v>0</v>
      </c>
      <c r="J97" s="498">
        <v>120000</v>
      </c>
      <c r="K97" s="498">
        <v>3444</v>
      </c>
      <c r="L97" s="498">
        <v>16809.87</v>
      </c>
      <c r="M97" s="1149">
        <v>3648</v>
      </c>
      <c r="N97" s="626">
        <v>4169.3999999999996</v>
      </c>
      <c r="O97" s="457">
        <v>28071.27</v>
      </c>
      <c r="P97" s="457">
        <f>+J97-O97</f>
        <v>91928.73</v>
      </c>
    </row>
    <row r="98" spans="2:16" ht="21" customHeight="1" x14ac:dyDescent="0.25">
      <c r="B98" s="153" t="s">
        <v>1599</v>
      </c>
      <c r="C98" s="684" t="s">
        <v>806</v>
      </c>
      <c r="D98" s="282" t="s">
        <v>117</v>
      </c>
      <c r="E98" s="286" t="s">
        <v>1063</v>
      </c>
      <c r="F98" s="855">
        <v>45962</v>
      </c>
      <c r="G98" s="855">
        <v>45901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525</v>
      </c>
      <c r="O98" s="457">
        <f>+K98+L98+M98+N98</f>
        <v>10030.48</v>
      </c>
      <c r="P98" s="457">
        <f>+J98-O98</f>
        <v>59969.520000000004</v>
      </c>
    </row>
    <row r="99" spans="2:16" ht="21" customHeight="1" x14ac:dyDescent="0.25">
      <c r="B99" s="466" t="s">
        <v>813</v>
      </c>
      <c r="C99" s="569"/>
      <c r="D99" s="492">
        <v>2</v>
      </c>
      <c r="E99" s="465"/>
      <c r="F99" s="1016"/>
      <c r="G99" s="860"/>
      <c r="H99" s="695">
        <f>SUM(H97:H98)</f>
        <v>190000</v>
      </c>
      <c r="I99" s="1112">
        <v>0</v>
      </c>
      <c r="J99" s="695">
        <f t="shared" ref="J99:O99" si="20">SUM(J97:J98)</f>
        <v>190000</v>
      </c>
      <c r="K99" s="695">
        <f t="shared" si="20"/>
        <v>5453</v>
      </c>
      <c r="L99" s="695">
        <f t="shared" si="20"/>
        <v>22178.35</v>
      </c>
      <c r="M99" s="695">
        <f t="shared" si="20"/>
        <v>5776</v>
      </c>
      <c r="N99" s="695">
        <f>SUM(N97:N98)</f>
        <v>4694.3999999999996</v>
      </c>
      <c r="O99" s="695">
        <f t="shared" si="20"/>
        <v>38101.75</v>
      </c>
      <c r="P99" s="695">
        <f>SUM(P97:P98)</f>
        <v>151898.25</v>
      </c>
    </row>
    <row r="100" spans="2:16" ht="21" customHeight="1" x14ac:dyDescent="0.25">
      <c r="B100" s="490"/>
      <c r="C100" s="1223"/>
      <c r="D100" s="492"/>
      <c r="E100" s="465"/>
      <c r="F100" s="859"/>
      <c r="G100" s="860"/>
      <c r="H100" s="695"/>
      <c r="I100" s="1112"/>
      <c r="J100" s="494"/>
      <c r="K100" s="494"/>
      <c r="L100" s="494"/>
      <c r="M100" s="1145"/>
      <c r="N100" s="695"/>
      <c r="O100" s="494"/>
      <c r="P100" s="494"/>
    </row>
    <row r="101" spans="2:16" ht="21" customHeight="1" x14ac:dyDescent="0.25">
      <c r="B101" s="466" t="s">
        <v>827</v>
      </c>
      <c r="C101" s="569"/>
      <c r="D101" s="492"/>
      <c r="E101" s="465"/>
      <c r="F101" s="1272"/>
      <c r="G101" s="711"/>
      <c r="H101" s="695"/>
      <c r="I101" s="1144"/>
      <c r="J101" s="697"/>
      <c r="K101" s="697"/>
      <c r="L101" s="697"/>
      <c r="M101" s="1145"/>
      <c r="N101" s="697"/>
      <c r="O101" s="697"/>
      <c r="P101" s="697"/>
    </row>
    <row r="102" spans="2:16" ht="21" customHeight="1" x14ac:dyDescent="0.25">
      <c r="B102" s="490" t="s">
        <v>1736</v>
      </c>
      <c r="C102" s="1223"/>
      <c r="D102" s="492"/>
      <c r="E102" s="465"/>
      <c r="F102" s="710"/>
      <c r="G102" s="711"/>
      <c r="H102" s="695"/>
      <c r="I102" s="1112"/>
      <c r="J102" s="463"/>
      <c r="K102" s="463"/>
      <c r="L102" s="463"/>
      <c r="M102" s="1145"/>
      <c r="N102" s="697"/>
      <c r="O102" s="463"/>
      <c r="P102" s="463"/>
    </row>
    <row r="103" spans="2:16" ht="30" customHeight="1" x14ac:dyDescent="0.25">
      <c r="B103" s="153" t="s">
        <v>1602</v>
      </c>
      <c r="C103" s="281" t="s">
        <v>807</v>
      </c>
      <c r="D103" s="282" t="s">
        <v>1032</v>
      </c>
      <c r="E103" s="281" t="s">
        <v>1063</v>
      </c>
      <c r="F103" s="855">
        <v>45748</v>
      </c>
      <c r="G103" s="855">
        <v>45901</v>
      </c>
      <c r="H103" s="626">
        <v>70000</v>
      </c>
      <c r="I103" s="1169">
        <v>0</v>
      </c>
      <c r="J103" s="468">
        <v>70000</v>
      </c>
      <c r="K103" s="468">
        <v>2009</v>
      </c>
      <c r="L103" s="468">
        <v>5368.48</v>
      </c>
      <c r="M103" s="1149">
        <v>2128</v>
      </c>
      <c r="N103" s="468">
        <v>25</v>
      </c>
      <c r="O103" s="468">
        <f>+K103+L103+M103+N103</f>
        <v>9530.48</v>
      </c>
      <c r="P103" s="468">
        <f>+J103-O103</f>
        <v>60469.520000000004</v>
      </c>
    </row>
    <row r="104" spans="2:16" ht="30" customHeight="1" x14ac:dyDescent="0.25">
      <c r="B104" s="153" t="s">
        <v>1613</v>
      </c>
      <c r="C104" s="281" t="s">
        <v>807</v>
      </c>
      <c r="D104" s="282" t="s">
        <v>417</v>
      </c>
      <c r="E104" s="281" t="s">
        <v>1063</v>
      </c>
      <c r="F104" s="855">
        <v>45717</v>
      </c>
      <c r="G104" s="855">
        <v>45870</v>
      </c>
      <c r="H104" s="626">
        <v>70000</v>
      </c>
      <c r="I104" s="1169">
        <v>0</v>
      </c>
      <c r="J104" s="468">
        <v>70000</v>
      </c>
      <c r="K104" s="468">
        <v>2009</v>
      </c>
      <c r="L104" s="468">
        <v>4682.29</v>
      </c>
      <c r="M104" s="1149">
        <v>2128</v>
      </c>
      <c r="N104" s="468">
        <v>3455.92</v>
      </c>
      <c r="O104" s="468">
        <f>+K104+L104+M104+N104</f>
        <v>12275.210000000001</v>
      </c>
      <c r="P104" s="468">
        <f>+J104-O104</f>
        <v>57724.79</v>
      </c>
    </row>
    <row r="105" spans="2:16" ht="30" customHeight="1" x14ac:dyDescent="0.25">
      <c r="B105" s="153" t="s">
        <v>1606</v>
      </c>
      <c r="C105" s="281" t="s">
        <v>807</v>
      </c>
      <c r="D105" s="282" t="s">
        <v>967</v>
      </c>
      <c r="E105" s="281" t="s">
        <v>1063</v>
      </c>
      <c r="F105" s="855">
        <v>45748</v>
      </c>
      <c r="G105" s="855">
        <v>45901</v>
      </c>
      <c r="H105" s="626">
        <v>70000</v>
      </c>
      <c r="I105" s="1169">
        <v>0</v>
      </c>
      <c r="J105" s="468">
        <v>70000</v>
      </c>
      <c r="K105" s="468">
        <v>2009</v>
      </c>
      <c r="L105" s="861">
        <v>5025.38</v>
      </c>
      <c r="M105" s="1149">
        <v>2128</v>
      </c>
      <c r="N105" s="468">
        <v>1740.46</v>
      </c>
      <c r="O105" s="468">
        <f t="shared" ref="O105:O107" si="21">+K105+L105+M105+N105</f>
        <v>10902.84</v>
      </c>
      <c r="P105" s="468">
        <f t="shared" ref="P105:P107" si="22">+J105-O105</f>
        <v>59097.16</v>
      </c>
    </row>
    <row r="106" spans="2:16" ht="30" customHeight="1" x14ac:dyDescent="0.25">
      <c r="B106" s="286" t="s">
        <v>725</v>
      </c>
      <c r="C106" s="281" t="s">
        <v>806</v>
      </c>
      <c r="D106" s="282" t="s">
        <v>823</v>
      </c>
      <c r="E106" s="281" t="s">
        <v>1063</v>
      </c>
      <c r="F106" s="855">
        <v>45748</v>
      </c>
      <c r="G106" s="855">
        <v>45901</v>
      </c>
      <c r="H106" s="626">
        <v>70000</v>
      </c>
      <c r="I106" s="1169">
        <v>0</v>
      </c>
      <c r="J106" s="468">
        <v>70000</v>
      </c>
      <c r="K106" s="468">
        <v>2009</v>
      </c>
      <c r="L106" s="468">
        <v>5368.48</v>
      </c>
      <c r="M106" s="1149">
        <v>2128</v>
      </c>
      <c r="N106" s="468">
        <v>25</v>
      </c>
      <c r="O106" s="468">
        <f t="shared" si="21"/>
        <v>9530.48</v>
      </c>
      <c r="P106" s="468">
        <f t="shared" si="22"/>
        <v>60469.520000000004</v>
      </c>
    </row>
    <row r="107" spans="2:16" ht="30" customHeight="1" x14ac:dyDescent="0.25">
      <c r="B107" s="153" t="s">
        <v>1735</v>
      </c>
      <c r="C107" s="281" t="s">
        <v>806</v>
      </c>
      <c r="D107" s="282" t="s">
        <v>414</v>
      </c>
      <c r="E107" s="281" t="s">
        <v>1063</v>
      </c>
      <c r="F107" s="855">
        <v>45748</v>
      </c>
      <c r="G107" s="855">
        <v>45901</v>
      </c>
      <c r="H107" s="626">
        <v>70000</v>
      </c>
      <c r="I107" s="1169">
        <v>0</v>
      </c>
      <c r="J107" s="468">
        <v>70000</v>
      </c>
      <c r="K107" s="468">
        <v>2009</v>
      </c>
      <c r="L107" s="468">
        <v>5368.48</v>
      </c>
      <c r="M107" s="1149">
        <v>2128</v>
      </c>
      <c r="N107" s="468">
        <v>25</v>
      </c>
      <c r="O107" s="468">
        <f t="shared" si="21"/>
        <v>9530.48</v>
      </c>
      <c r="P107" s="468">
        <f t="shared" si="22"/>
        <v>60469.520000000004</v>
      </c>
    </row>
    <row r="108" spans="2:16" ht="30" customHeight="1" x14ac:dyDescent="0.25">
      <c r="B108" s="153" t="s">
        <v>1609</v>
      </c>
      <c r="C108" s="281" t="s">
        <v>807</v>
      </c>
      <c r="D108" s="282" t="s">
        <v>918</v>
      </c>
      <c r="E108" s="281" t="s">
        <v>1063</v>
      </c>
      <c r="F108" s="855">
        <v>45748</v>
      </c>
      <c r="G108" s="855">
        <v>45901</v>
      </c>
      <c r="H108" s="626">
        <v>70000</v>
      </c>
      <c r="I108" s="1169">
        <v>0</v>
      </c>
      <c r="J108" s="468">
        <v>70000</v>
      </c>
      <c r="K108" s="468">
        <v>2009</v>
      </c>
      <c r="L108" s="468">
        <v>5368.48</v>
      </c>
      <c r="M108" s="1149">
        <v>2128</v>
      </c>
      <c r="N108" s="468">
        <v>25</v>
      </c>
      <c r="O108" s="468">
        <f t="shared" ref="O108:O109" si="23">+K108+L108+M108+N108</f>
        <v>9530.48</v>
      </c>
      <c r="P108" s="468">
        <f t="shared" ref="P108:P111" si="24">+J108-O108</f>
        <v>60469.520000000004</v>
      </c>
    </row>
    <row r="109" spans="2:16" ht="30" customHeight="1" x14ac:dyDescent="0.25">
      <c r="B109" s="286" t="s">
        <v>1409</v>
      </c>
      <c r="C109" s="281" t="s">
        <v>807</v>
      </c>
      <c r="D109" s="282" t="s">
        <v>1734</v>
      </c>
      <c r="E109" s="281" t="s">
        <v>1063</v>
      </c>
      <c r="F109" s="855">
        <v>45658</v>
      </c>
      <c r="G109" s="855">
        <v>45809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23"/>
        <v>9530.48</v>
      </c>
      <c r="P109" s="468">
        <f t="shared" si="24"/>
        <v>60469.520000000004</v>
      </c>
    </row>
    <row r="110" spans="2:16" ht="30" customHeight="1" x14ac:dyDescent="0.25">
      <c r="B110" s="153" t="s">
        <v>1622</v>
      </c>
      <c r="C110" s="281" t="s">
        <v>806</v>
      </c>
      <c r="D110" s="282" t="s">
        <v>1357</v>
      </c>
      <c r="E110" s="281" t="s">
        <v>1063</v>
      </c>
      <c r="F110" s="855">
        <v>45748</v>
      </c>
      <c r="G110" s="855">
        <v>45901</v>
      </c>
      <c r="H110" s="626">
        <v>125000</v>
      </c>
      <c r="I110" s="1169">
        <v>0</v>
      </c>
      <c r="J110" s="468">
        <v>125000</v>
      </c>
      <c r="K110" s="1038">
        <v>3587.5</v>
      </c>
      <c r="L110" s="1037">
        <v>17985.990000000002</v>
      </c>
      <c r="M110" s="1150">
        <v>3800</v>
      </c>
      <c r="N110" s="1038">
        <v>25</v>
      </c>
      <c r="O110" s="468">
        <f>+K110+L110+M110+N110</f>
        <v>25398.49</v>
      </c>
      <c r="P110" s="468">
        <f t="shared" si="24"/>
        <v>99601.51</v>
      </c>
    </row>
    <row r="111" spans="2:16" ht="30" customHeight="1" x14ac:dyDescent="0.25">
      <c r="B111" s="153" t="s">
        <v>1624</v>
      </c>
      <c r="C111" s="281" t="s">
        <v>806</v>
      </c>
      <c r="D111" s="282" t="s">
        <v>1683</v>
      </c>
      <c r="E111" s="281" t="s">
        <v>1063</v>
      </c>
      <c r="F111" s="855">
        <v>45748</v>
      </c>
      <c r="G111" s="855">
        <v>45901</v>
      </c>
      <c r="H111" s="626">
        <v>55000</v>
      </c>
      <c r="I111" s="1169">
        <v>0</v>
      </c>
      <c r="J111" s="468">
        <v>55000</v>
      </c>
      <c r="K111" s="468">
        <v>1578.5</v>
      </c>
      <c r="L111" s="468">
        <v>2302.36</v>
      </c>
      <c r="M111" s="1149">
        <v>1672</v>
      </c>
      <c r="N111" s="468">
        <v>1740.46</v>
      </c>
      <c r="O111" s="468">
        <f t="shared" ref="O111" si="25">+K111+L111+M111+N111</f>
        <v>7293.3200000000006</v>
      </c>
      <c r="P111" s="468">
        <f t="shared" si="24"/>
        <v>47706.68</v>
      </c>
    </row>
    <row r="112" spans="2:16" ht="21" customHeight="1" x14ac:dyDescent="0.25">
      <c r="B112" s="466" t="s">
        <v>813</v>
      </c>
      <c r="C112" s="569"/>
      <c r="D112" s="492">
        <v>9</v>
      </c>
      <c r="E112" s="465"/>
      <c r="F112" s="1016"/>
      <c r="G112" s="860"/>
      <c r="H112" s="695">
        <f>SUM(H103:H111)</f>
        <v>670000</v>
      </c>
      <c r="I112" s="695">
        <f t="shared" ref="I112:P112" si="26">SUM(I103:I111)</f>
        <v>0</v>
      </c>
      <c r="J112" s="695">
        <f t="shared" si="26"/>
        <v>670000</v>
      </c>
      <c r="K112" s="695">
        <f t="shared" si="26"/>
        <v>19229</v>
      </c>
      <c r="L112" s="695">
        <f t="shared" si="26"/>
        <v>56838.42</v>
      </c>
      <c r="M112" s="695">
        <f t="shared" si="26"/>
        <v>20368</v>
      </c>
      <c r="N112" s="695">
        <f t="shared" si="26"/>
        <v>7086.84</v>
      </c>
      <c r="O112" s="695">
        <f t="shared" si="26"/>
        <v>103522.26000000001</v>
      </c>
      <c r="P112" s="695">
        <f t="shared" si="26"/>
        <v>566477.74000000011</v>
      </c>
    </row>
    <row r="113" spans="2:16" ht="28.5" customHeight="1" x14ac:dyDescent="0.25">
      <c r="B113" s="286"/>
      <c r="C113" s="569"/>
      <c r="D113" s="282"/>
      <c r="E113" s="465"/>
      <c r="F113" s="1272"/>
      <c r="G113" s="711"/>
      <c r="H113" s="695"/>
      <c r="I113" s="1144"/>
      <c r="J113" s="697"/>
      <c r="K113" s="697"/>
      <c r="L113" s="697"/>
      <c r="M113" s="1145"/>
      <c r="N113" s="697"/>
      <c r="O113" s="697"/>
      <c r="P113" s="697"/>
    </row>
    <row r="114" spans="2:16" ht="28.5" customHeight="1" x14ac:dyDescent="0.25">
      <c r="B114" s="466" t="s">
        <v>1738</v>
      </c>
      <c r="C114" s="569"/>
      <c r="D114" s="282"/>
      <c r="E114" s="465"/>
      <c r="F114" s="1272"/>
      <c r="G114" s="711"/>
      <c r="H114" s="695"/>
      <c r="I114" s="1144"/>
      <c r="J114" s="697"/>
      <c r="K114" s="697"/>
      <c r="L114" s="697"/>
      <c r="M114" s="1145"/>
      <c r="N114" s="697"/>
      <c r="O114" s="697"/>
      <c r="P114" s="697"/>
    </row>
    <row r="115" spans="2:16" ht="28.5" customHeight="1" x14ac:dyDescent="0.25">
      <c r="B115" s="153" t="s">
        <v>1087</v>
      </c>
      <c r="C115" s="680" t="s">
        <v>807</v>
      </c>
      <c r="D115" s="282" t="s">
        <v>78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628">
        <v>70000</v>
      </c>
      <c r="K115" s="628">
        <v>2009</v>
      </c>
      <c r="L115" s="628">
        <v>5368.48</v>
      </c>
      <c r="M115" s="1149">
        <v>2128</v>
      </c>
      <c r="N115" s="628">
        <v>25</v>
      </c>
      <c r="O115" s="628">
        <f t="shared" ref="O115:O122" si="27">+K115+L115+M115+N115</f>
        <v>9530.48</v>
      </c>
      <c r="P115" s="628">
        <f t="shared" ref="P115:P117" si="28">+J115-O115</f>
        <v>60469.520000000004</v>
      </c>
    </row>
    <row r="116" spans="2:16" ht="28.5" customHeight="1" x14ac:dyDescent="0.25">
      <c r="B116" s="153" t="s">
        <v>1603</v>
      </c>
      <c r="C116" s="281" t="s">
        <v>806</v>
      </c>
      <c r="D116" s="282" t="s">
        <v>1163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628">
        <v>70000</v>
      </c>
      <c r="K116" s="628">
        <v>2009</v>
      </c>
      <c r="L116" s="628">
        <v>5368.48</v>
      </c>
      <c r="M116" s="1149">
        <v>2128</v>
      </c>
      <c r="N116" s="628">
        <v>25</v>
      </c>
      <c r="O116" s="628">
        <f t="shared" si="27"/>
        <v>9530.48</v>
      </c>
      <c r="P116" s="628">
        <f t="shared" si="28"/>
        <v>60469.520000000004</v>
      </c>
    </row>
    <row r="117" spans="2:16" ht="28.5" customHeight="1" x14ac:dyDescent="0.25">
      <c r="B117" s="153" t="s">
        <v>1618</v>
      </c>
      <c r="C117" s="281" t="s">
        <v>807</v>
      </c>
      <c r="D117" s="282" t="s">
        <v>918</v>
      </c>
      <c r="E117" s="281" t="s">
        <v>1063</v>
      </c>
      <c r="F117" s="855">
        <v>45717</v>
      </c>
      <c r="G117" s="855">
        <v>45870</v>
      </c>
      <c r="H117" s="626">
        <v>70000</v>
      </c>
      <c r="I117" s="1169">
        <v>0</v>
      </c>
      <c r="J117" s="628">
        <v>70000</v>
      </c>
      <c r="K117" s="628">
        <v>2009</v>
      </c>
      <c r="L117" s="628">
        <v>5368.48</v>
      </c>
      <c r="M117" s="1149">
        <v>2128</v>
      </c>
      <c r="N117" s="628">
        <v>25</v>
      </c>
      <c r="O117" s="628">
        <f t="shared" si="27"/>
        <v>9530.48</v>
      </c>
      <c r="P117" s="628">
        <f t="shared" si="28"/>
        <v>60469.520000000004</v>
      </c>
    </row>
    <row r="118" spans="2:16" ht="28.5" customHeight="1" x14ac:dyDescent="0.25">
      <c r="B118" s="153" t="s">
        <v>1626</v>
      </c>
      <c r="C118" s="281" t="s">
        <v>1296</v>
      </c>
      <c r="D118" s="282" t="s">
        <v>1637</v>
      </c>
      <c r="E118" s="281" t="s">
        <v>1063</v>
      </c>
      <c r="F118" s="855">
        <v>45748</v>
      </c>
      <c r="G118" s="855">
        <v>45901</v>
      </c>
      <c r="H118" s="626">
        <v>43500</v>
      </c>
      <c r="I118" s="1169">
        <v>0</v>
      </c>
      <c r="J118" s="628">
        <v>43500</v>
      </c>
      <c r="K118" s="628">
        <v>1248.45</v>
      </c>
      <c r="L118" s="628">
        <v>936.62</v>
      </c>
      <c r="M118" s="1149">
        <v>1322.4</v>
      </c>
      <c r="N118" s="628">
        <v>25</v>
      </c>
      <c r="O118" s="628">
        <f t="shared" si="27"/>
        <v>3532.4700000000003</v>
      </c>
      <c r="P118" s="628">
        <f>+J118-O118</f>
        <v>39967.53</v>
      </c>
    </row>
    <row r="119" spans="2:16" ht="28.5" customHeight="1" x14ac:dyDescent="0.25">
      <c r="B119" s="153" t="s">
        <v>1612</v>
      </c>
      <c r="C119" s="281" t="s">
        <v>1296</v>
      </c>
      <c r="D119" s="282" t="s">
        <v>417</v>
      </c>
      <c r="E119" s="281" t="s">
        <v>1063</v>
      </c>
      <c r="F119" s="855">
        <v>45717</v>
      </c>
      <c r="G119" s="855">
        <v>45870</v>
      </c>
      <c r="H119" s="626">
        <v>70000</v>
      </c>
      <c r="I119" s="1169">
        <v>0</v>
      </c>
      <c r="J119" s="628">
        <v>70000</v>
      </c>
      <c r="K119" s="628">
        <v>2009</v>
      </c>
      <c r="L119" s="628">
        <v>5368.48</v>
      </c>
      <c r="M119" s="1149">
        <v>2128</v>
      </c>
      <c r="N119" s="628">
        <v>25</v>
      </c>
      <c r="O119" s="628">
        <f t="shared" si="27"/>
        <v>9530.48</v>
      </c>
      <c r="P119" s="628">
        <f t="shared" ref="P119:P121" si="29">+J119-O119</f>
        <v>60469.520000000004</v>
      </c>
    </row>
    <row r="120" spans="2:16" ht="28.5" customHeight="1" x14ac:dyDescent="0.25">
      <c r="B120" s="153" t="s">
        <v>1619</v>
      </c>
      <c r="C120" s="281" t="s">
        <v>806</v>
      </c>
      <c r="D120" s="282" t="s">
        <v>823</v>
      </c>
      <c r="E120" s="281" t="s">
        <v>1063</v>
      </c>
      <c r="F120" s="855">
        <v>45748</v>
      </c>
      <c r="G120" s="855">
        <v>45901</v>
      </c>
      <c r="H120" s="626">
        <v>70000</v>
      </c>
      <c r="I120" s="1169">
        <v>0</v>
      </c>
      <c r="J120" s="628">
        <v>70000</v>
      </c>
      <c r="K120" s="628">
        <v>2009</v>
      </c>
      <c r="L120" s="628">
        <v>5025.38</v>
      </c>
      <c r="M120" s="1149">
        <v>2128</v>
      </c>
      <c r="N120" s="628">
        <v>1740.46</v>
      </c>
      <c r="O120" s="628">
        <f t="shared" si="27"/>
        <v>10902.84</v>
      </c>
      <c r="P120" s="628">
        <f t="shared" si="29"/>
        <v>59097.16</v>
      </c>
    </row>
    <row r="121" spans="2:16" ht="28.5" customHeight="1" x14ac:dyDescent="0.25">
      <c r="B121" s="153" t="s">
        <v>1621</v>
      </c>
      <c r="C121" s="281" t="s">
        <v>806</v>
      </c>
      <c r="D121" s="280" t="s">
        <v>417</v>
      </c>
      <c r="E121" s="281" t="s">
        <v>1063</v>
      </c>
      <c r="F121" s="855">
        <v>45748</v>
      </c>
      <c r="G121" s="855">
        <v>45901</v>
      </c>
      <c r="H121" s="626">
        <v>70000</v>
      </c>
      <c r="I121" s="1169">
        <v>0</v>
      </c>
      <c r="J121" s="628">
        <v>70000</v>
      </c>
      <c r="K121" s="628">
        <v>2009</v>
      </c>
      <c r="L121" s="628">
        <v>5368.48</v>
      </c>
      <c r="M121" s="1149">
        <v>2128</v>
      </c>
      <c r="N121" s="628">
        <v>25</v>
      </c>
      <c r="O121" s="628">
        <f t="shared" si="27"/>
        <v>9530.48</v>
      </c>
      <c r="P121" s="628">
        <f t="shared" si="29"/>
        <v>60469.520000000004</v>
      </c>
    </row>
    <row r="122" spans="2:16" ht="28.5" customHeight="1" x14ac:dyDescent="0.25">
      <c r="B122" s="153" t="s">
        <v>1627</v>
      </c>
      <c r="C122" s="281" t="s">
        <v>806</v>
      </c>
      <c r="D122" s="282" t="s">
        <v>105</v>
      </c>
      <c r="E122" s="281" t="s">
        <v>1063</v>
      </c>
      <c r="F122" s="855">
        <v>45689</v>
      </c>
      <c r="G122" s="855">
        <v>45839</v>
      </c>
      <c r="H122" s="626">
        <v>25000</v>
      </c>
      <c r="I122" s="1169">
        <v>0</v>
      </c>
      <c r="J122" s="628">
        <v>25000</v>
      </c>
      <c r="K122" s="628">
        <v>717.5</v>
      </c>
      <c r="L122" s="627">
        <v>0</v>
      </c>
      <c r="M122" s="1149">
        <v>760</v>
      </c>
      <c r="N122" s="628">
        <v>25</v>
      </c>
      <c r="O122" s="628">
        <f t="shared" si="27"/>
        <v>1502.5</v>
      </c>
      <c r="P122" s="628">
        <f>+J122-O122</f>
        <v>23497.5</v>
      </c>
    </row>
    <row r="123" spans="2:16" ht="21" customHeight="1" x14ac:dyDescent="0.25">
      <c r="B123" s="466" t="s">
        <v>813</v>
      </c>
      <c r="C123" s="569"/>
      <c r="D123" s="492">
        <v>8</v>
      </c>
      <c r="E123" s="465"/>
      <c r="F123" s="1016"/>
      <c r="G123" s="860"/>
      <c r="H123" s="695">
        <f>SUM(H115:H122)</f>
        <v>488500</v>
      </c>
      <c r="I123" s="695">
        <f t="shared" ref="I123:P123" si="30">SUM(I115:I122)</f>
        <v>0</v>
      </c>
      <c r="J123" s="695">
        <f t="shared" si="30"/>
        <v>488500</v>
      </c>
      <c r="K123" s="695">
        <f t="shared" si="30"/>
        <v>14019.95</v>
      </c>
      <c r="L123" s="695">
        <f t="shared" si="30"/>
        <v>32804.399999999994</v>
      </c>
      <c r="M123" s="695">
        <f t="shared" si="30"/>
        <v>14850.4</v>
      </c>
      <c r="N123" s="695">
        <f t="shared" si="30"/>
        <v>1915.46</v>
      </c>
      <c r="O123" s="695">
        <f t="shared" si="30"/>
        <v>63590.209999999992</v>
      </c>
      <c r="P123" s="695">
        <f t="shared" si="30"/>
        <v>424909.79000000004</v>
      </c>
    </row>
    <row r="124" spans="2:16" ht="28.5" customHeight="1" x14ac:dyDescent="0.25">
      <c r="B124" s="466"/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8.5" customHeight="1" x14ac:dyDescent="0.25">
      <c r="B125" s="466" t="s">
        <v>1738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8.5" customHeight="1" x14ac:dyDescent="0.25">
      <c r="B126" s="153" t="s">
        <v>1601</v>
      </c>
      <c r="C126" s="281" t="s">
        <v>806</v>
      </c>
      <c r="D126" s="282" t="s">
        <v>489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5025.38</v>
      </c>
      <c r="M126" s="1149">
        <v>2128</v>
      </c>
      <c r="N126" s="468">
        <v>1740.46</v>
      </c>
      <c r="O126" s="468">
        <f>+K126+L126+M126+N126</f>
        <v>10902.84</v>
      </c>
      <c r="P126" s="468">
        <f>+J126-O126</f>
        <v>59097.16</v>
      </c>
    </row>
    <row r="127" spans="2:16" ht="28.5" customHeight="1" x14ac:dyDescent="0.25">
      <c r="B127" s="153" t="s">
        <v>1607</v>
      </c>
      <c r="C127" s="281" t="s">
        <v>807</v>
      </c>
      <c r="D127" s="282" t="s">
        <v>78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ref="O127:O131" si="31">+K127+L127+M127+N127</f>
        <v>9530.48</v>
      </c>
      <c r="P127" s="468">
        <f t="shared" ref="P127:P131" si="32">+J127-O127</f>
        <v>60469.520000000004</v>
      </c>
    </row>
    <row r="128" spans="2:16" ht="28.5" customHeight="1" x14ac:dyDescent="0.25">
      <c r="B128" s="153" t="s">
        <v>1608</v>
      </c>
      <c r="C128" s="281" t="s">
        <v>807</v>
      </c>
      <c r="D128" s="282" t="s">
        <v>117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31"/>
        <v>9530.48</v>
      </c>
      <c r="P128" s="468">
        <f t="shared" si="32"/>
        <v>60469.520000000004</v>
      </c>
    </row>
    <row r="129" spans="2:16" ht="28.5" customHeight="1" x14ac:dyDescent="0.25">
      <c r="B129" s="153" t="s">
        <v>1614</v>
      </c>
      <c r="C129" s="281" t="s">
        <v>806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31"/>
        <v>9530.48</v>
      </c>
      <c r="P129" s="468">
        <f t="shared" si="32"/>
        <v>60469.520000000004</v>
      </c>
    </row>
    <row r="130" spans="2:16" ht="28.5" customHeight="1" x14ac:dyDescent="0.25">
      <c r="B130" s="153" t="s">
        <v>1617</v>
      </c>
      <c r="C130" s="281" t="s">
        <v>807</v>
      </c>
      <c r="D130" s="282" t="s">
        <v>918</v>
      </c>
      <c r="E130" s="281" t="s">
        <v>1063</v>
      </c>
      <c r="F130" s="855">
        <v>45717</v>
      </c>
      <c r="G130" s="855">
        <v>45870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31"/>
        <v>9530.48</v>
      </c>
      <c r="P130" s="468">
        <f t="shared" si="32"/>
        <v>60469.520000000004</v>
      </c>
    </row>
    <row r="131" spans="2:16" ht="28.5" customHeight="1" x14ac:dyDescent="0.25">
      <c r="B131" s="153" t="s">
        <v>1363</v>
      </c>
      <c r="C131" s="281" t="s">
        <v>806</v>
      </c>
      <c r="D131" s="282" t="s">
        <v>918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31"/>
        <v>9530.48</v>
      </c>
      <c r="P131" s="468">
        <f t="shared" si="32"/>
        <v>60469.520000000004</v>
      </c>
    </row>
    <row r="132" spans="2:16" ht="28.5" customHeight="1" x14ac:dyDescent="0.25">
      <c r="B132" s="153" t="s">
        <v>1620</v>
      </c>
      <c r="C132" s="281" t="s">
        <v>807</v>
      </c>
      <c r="D132" s="280" t="s">
        <v>417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ref="O132" si="33">+K132+L132+M132+N132</f>
        <v>9530.48</v>
      </c>
      <c r="P132" s="468">
        <f t="shared" ref="P132" si="34">+J132-O132</f>
        <v>60469.520000000004</v>
      </c>
    </row>
    <row r="133" spans="2:16" ht="28.5" customHeight="1" x14ac:dyDescent="0.25">
      <c r="B133" s="286" t="s">
        <v>1299</v>
      </c>
      <c r="C133" s="281" t="s">
        <v>1296</v>
      </c>
      <c r="D133" s="282" t="s">
        <v>1636</v>
      </c>
      <c r="E133" s="281" t="s">
        <v>1063</v>
      </c>
      <c r="F133" s="855">
        <v>45748</v>
      </c>
      <c r="G133" s="855">
        <v>45901</v>
      </c>
      <c r="H133" s="626">
        <v>43500</v>
      </c>
      <c r="I133" s="1169">
        <v>0</v>
      </c>
      <c r="J133" s="468">
        <v>43500</v>
      </c>
      <c r="K133" s="468">
        <v>1248.45</v>
      </c>
      <c r="L133" s="468">
        <v>936.62</v>
      </c>
      <c r="M133" s="1149">
        <v>1322.4</v>
      </c>
      <c r="N133" s="468">
        <v>25</v>
      </c>
      <c r="O133" s="468">
        <f>+K133+L133+M133+N133</f>
        <v>3532.4700000000003</v>
      </c>
      <c r="P133" s="468">
        <f>+J133-O133</f>
        <v>39967.53</v>
      </c>
    </row>
    <row r="134" spans="2:16" ht="28.5" customHeight="1" x14ac:dyDescent="0.25">
      <c r="B134" s="153" t="s">
        <v>1623</v>
      </c>
      <c r="C134" s="281" t="s">
        <v>806</v>
      </c>
      <c r="D134" s="282" t="s">
        <v>529</v>
      </c>
      <c r="E134" s="281" t="s">
        <v>1063</v>
      </c>
      <c r="F134" s="855">
        <v>45748</v>
      </c>
      <c r="G134" s="855">
        <v>45901</v>
      </c>
      <c r="H134" s="626">
        <v>55000</v>
      </c>
      <c r="I134" s="1169">
        <v>0</v>
      </c>
      <c r="J134" s="468">
        <v>55000</v>
      </c>
      <c r="K134" s="468">
        <v>1578.5</v>
      </c>
      <c r="L134" s="468">
        <v>2559.6799999999998</v>
      </c>
      <c r="M134" s="1149">
        <v>1672</v>
      </c>
      <c r="N134" s="468">
        <v>25</v>
      </c>
      <c r="O134" s="468">
        <f>+K134+L134+M134+N134</f>
        <v>5835.18</v>
      </c>
      <c r="P134" s="468">
        <f>+J134-O134</f>
        <v>49164.82</v>
      </c>
    </row>
    <row r="135" spans="2:16" ht="21" customHeight="1" x14ac:dyDescent="0.25">
      <c r="B135" s="466" t="s">
        <v>813</v>
      </c>
      <c r="C135" s="569"/>
      <c r="D135" s="492">
        <v>9</v>
      </c>
      <c r="E135" s="465"/>
      <c r="F135" s="1016"/>
      <c r="G135" s="860"/>
      <c r="H135" s="695">
        <f>SUM(H126:H134)</f>
        <v>588500</v>
      </c>
      <c r="I135" s="695">
        <f t="shared" ref="I135:P135" si="35">SUM(I126:I134)</f>
        <v>0</v>
      </c>
      <c r="J135" s="695">
        <f t="shared" si="35"/>
        <v>588500</v>
      </c>
      <c r="K135" s="695">
        <f t="shared" si="35"/>
        <v>16889.95</v>
      </c>
      <c r="L135" s="695">
        <f t="shared" si="35"/>
        <v>40732.559999999998</v>
      </c>
      <c r="M135" s="695">
        <f t="shared" si="35"/>
        <v>17890.400000000001</v>
      </c>
      <c r="N135" s="695">
        <f t="shared" si="35"/>
        <v>1940.46</v>
      </c>
      <c r="O135" s="695">
        <f t="shared" si="35"/>
        <v>77453.37</v>
      </c>
      <c r="P135" s="695">
        <f t="shared" si="35"/>
        <v>511046.63000000006</v>
      </c>
    </row>
    <row r="136" spans="2:16" ht="28.5" customHeight="1" x14ac:dyDescent="0.25">
      <c r="B136" s="466"/>
      <c r="C136" s="569"/>
      <c r="D136" s="492"/>
      <c r="E136" s="465"/>
      <c r="F136" s="1272"/>
      <c r="G136" s="711"/>
      <c r="H136" s="695"/>
      <c r="I136" s="1144"/>
      <c r="J136" s="697"/>
      <c r="K136" s="697"/>
      <c r="L136" s="697"/>
      <c r="M136" s="1145"/>
      <c r="N136" s="697"/>
      <c r="O136" s="697"/>
      <c r="P136" s="697"/>
    </row>
    <row r="137" spans="2:16" ht="28.5" customHeight="1" x14ac:dyDescent="0.25">
      <c r="B137" s="466" t="s">
        <v>1737</v>
      </c>
      <c r="C137" s="569"/>
      <c r="D137" s="49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4" customHeight="1" x14ac:dyDescent="0.25">
      <c r="B138" s="153" t="s">
        <v>1600</v>
      </c>
      <c r="C138" s="281" t="s">
        <v>806</v>
      </c>
      <c r="D138" s="282" t="s">
        <v>1463</v>
      </c>
      <c r="E138" s="281" t="s">
        <v>1063</v>
      </c>
      <c r="F138" s="855">
        <v>45748</v>
      </c>
      <c r="G138" s="855">
        <v>45901</v>
      </c>
      <c r="H138" s="626">
        <v>120000</v>
      </c>
      <c r="I138" s="1169">
        <v>0</v>
      </c>
      <c r="J138" s="468">
        <v>120000</v>
      </c>
      <c r="K138" s="468">
        <v>3444</v>
      </c>
      <c r="L138" s="468">
        <v>16809.87</v>
      </c>
      <c r="M138" s="1149">
        <v>3648</v>
      </c>
      <c r="N138" s="468">
        <v>25</v>
      </c>
      <c r="O138" s="468">
        <f t="shared" ref="O138:O142" si="36">+K138+L138+M138+N138</f>
        <v>23926.87</v>
      </c>
      <c r="P138" s="468">
        <f t="shared" ref="P138:P140" si="37">+J138-O138</f>
        <v>96073.13</v>
      </c>
    </row>
    <row r="139" spans="2:16" ht="24" customHeight="1" x14ac:dyDescent="0.25">
      <c r="B139" s="153" t="s">
        <v>1604</v>
      </c>
      <c r="C139" s="685" t="s">
        <v>806</v>
      </c>
      <c r="D139" s="282" t="s">
        <v>117</v>
      </c>
      <c r="E139" s="281" t="s">
        <v>1063</v>
      </c>
      <c r="F139" s="855">
        <v>45748</v>
      </c>
      <c r="G139" s="855">
        <v>45901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5025.38</v>
      </c>
      <c r="M139" s="1149">
        <v>2128</v>
      </c>
      <c r="N139" s="468">
        <v>1740.46</v>
      </c>
      <c r="O139" s="468">
        <f t="shared" si="36"/>
        <v>10902.84</v>
      </c>
      <c r="P139" s="468">
        <f t="shared" si="37"/>
        <v>59097.16</v>
      </c>
    </row>
    <row r="140" spans="2:16" ht="24" customHeight="1" x14ac:dyDescent="0.25">
      <c r="B140" s="153" t="s">
        <v>1605</v>
      </c>
      <c r="C140" s="685" t="s">
        <v>806</v>
      </c>
      <c r="D140" s="282" t="s">
        <v>1044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4682.29</v>
      </c>
      <c r="M140" s="1149">
        <v>2128</v>
      </c>
      <c r="N140" s="468">
        <v>3455.92</v>
      </c>
      <c r="O140" s="468">
        <f t="shared" si="36"/>
        <v>12275.210000000001</v>
      </c>
      <c r="P140" s="468">
        <f t="shared" si="37"/>
        <v>57724.79</v>
      </c>
    </row>
    <row r="141" spans="2:16" ht="24" customHeight="1" x14ac:dyDescent="0.25">
      <c r="B141" s="153" t="s">
        <v>1611</v>
      </c>
      <c r="C141" s="685" t="s">
        <v>806</v>
      </c>
      <c r="D141" s="282" t="s">
        <v>417</v>
      </c>
      <c r="E141" s="281" t="s">
        <v>1063</v>
      </c>
      <c r="F141" s="855">
        <v>45717</v>
      </c>
      <c r="G141" s="855">
        <v>45870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36"/>
        <v>9530.48</v>
      </c>
      <c r="P141" s="468">
        <f t="shared" ref="P141:P142" si="38">+J141-O141</f>
        <v>60469.520000000004</v>
      </c>
    </row>
    <row r="142" spans="2:16" ht="24" customHeight="1" x14ac:dyDescent="0.25">
      <c r="B142" s="153" t="s">
        <v>1610</v>
      </c>
      <c r="C142" s="685" t="s">
        <v>806</v>
      </c>
      <c r="D142" s="282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5025.38</v>
      </c>
      <c r="M142" s="1149">
        <v>2128</v>
      </c>
      <c r="N142" s="468">
        <v>1740.46</v>
      </c>
      <c r="O142" s="468">
        <f t="shared" si="36"/>
        <v>10902.84</v>
      </c>
      <c r="P142" s="468">
        <f t="shared" si="38"/>
        <v>59097.16</v>
      </c>
    </row>
    <row r="143" spans="2:16" ht="24" customHeight="1" x14ac:dyDescent="0.25">
      <c r="B143" s="153" t="s">
        <v>1616</v>
      </c>
      <c r="C143" s="685" t="s">
        <v>806</v>
      </c>
      <c r="D143" s="282" t="s">
        <v>918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ref="O143:O144" si="39">+K143+L143+M143+N143</f>
        <v>9530.48</v>
      </c>
      <c r="P143" s="468">
        <f t="shared" ref="P143:P144" si="40">+J143-O143</f>
        <v>60469.520000000004</v>
      </c>
    </row>
    <row r="144" spans="2:16" ht="24" customHeight="1" x14ac:dyDescent="0.25">
      <c r="B144" s="153" t="s">
        <v>1615</v>
      </c>
      <c r="C144" s="685" t="s">
        <v>1296</v>
      </c>
      <c r="D144" s="282" t="s">
        <v>918</v>
      </c>
      <c r="E144" s="281" t="s">
        <v>1063</v>
      </c>
      <c r="F144" s="855">
        <v>45717</v>
      </c>
      <c r="G144" s="855">
        <v>45870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39"/>
        <v>9530.48</v>
      </c>
      <c r="P144" s="468">
        <f t="shared" si="40"/>
        <v>60469.520000000004</v>
      </c>
    </row>
    <row r="145" spans="2:17" ht="24" customHeight="1" x14ac:dyDescent="0.25">
      <c r="B145" s="153" t="s">
        <v>1625</v>
      </c>
      <c r="C145" s="685" t="s">
        <v>1296</v>
      </c>
      <c r="D145" s="282" t="s">
        <v>1636</v>
      </c>
      <c r="E145" s="281" t="s">
        <v>1063</v>
      </c>
      <c r="F145" s="855">
        <v>45717</v>
      </c>
      <c r="G145" s="855">
        <v>45870</v>
      </c>
      <c r="H145" s="626">
        <v>43500</v>
      </c>
      <c r="I145" s="1169">
        <v>0</v>
      </c>
      <c r="J145" s="468">
        <v>43500</v>
      </c>
      <c r="K145" s="468">
        <v>1248.45</v>
      </c>
      <c r="L145" s="468">
        <v>936.62</v>
      </c>
      <c r="M145" s="1149">
        <v>1322.4</v>
      </c>
      <c r="N145" s="468">
        <v>25</v>
      </c>
      <c r="O145" s="468">
        <f>+K145+L145+M145+N145</f>
        <v>3532.4700000000003</v>
      </c>
      <c r="P145" s="468">
        <f>+J145-O145</f>
        <v>39967.53</v>
      </c>
    </row>
    <row r="146" spans="2:17" ht="21" customHeight="1" x14ac:dyDescent="0.25">
      <c r="B146" s="466" t="s">
        <v>813</v>
      </c>
      <c r="C146" s="569"/>
      <c r="D146" s="492">
        <v>8</v>
      </c>
      <c r="E146" s="465"/>
      <c r="F146" s="1016"/>
      <c r="G146" s="860"/>
      <c r="H146" s="695">
        <f>SUM(H138:H145)</f>
        <v>583500</v>
      </c>
      <c r="I146" s="695">
        <f t="shared" ref="I146:P146" si="41">SUM(I138:I145)</f>
        <v>0</v>
      </c>
      <c r="J146" s="695">
        <f t="shared" si="41"/>
        <v>583500</v>
      </c>
      <c r="K146" s="695">
        <f t="shared" si="41"/>
        <v>16746.45</v>
      </c>
      <c r="L146" s="695">
        <f t="shared" si="41"/>
        <v>48584.98</v>
      </c>
      <c r="M146" s="695">
        <f t="shared" si="41"/>
        <v>17738.400000000001</v>
      </c>
      <c r="N146" s="695">
        <f t="shared" si="41"/>
        <v>7061.84</v>
      </c>
      <c r="O146" s="695">
        <f t="shared" si="41"/>
        <v>90131.669999999984</v>
      </c>
      <c r="P146" s="695">
        <f t="shared" si="41"/>
        <v>493368.33000000007</v>
      </c>
    </row>
    <row r="147" spans="2:17" ht="21" customHeight="1" x14ac:dyDescent="0.25">
      <c r="B147" s="466"/>
      <c r="C147" s="569"/>
      <c r="D147" s="492"/>
      <c r="E147" s="465"/>
      <c r="F147" s="1016"/>
      <c r="G147" s="860"/>
      <c r="H147" s="695">
        <f>+H146+H135+H123+H112</f>
        <v>2330500</v>
      </c>
      <c r="I147" s="695">
        <f t="shared" ref="I147:P147" si="42">+I146+I135+I123+I112</f>
        <v>0</v>
      </c>
      <c r="J147" s="695">
        <f t="shared" si="42"/>
        <v>2330500</v>
      </c>
      <c r="K147" s="695">
        <f t="shared" si="42"/>
        <v>66885.350000000006</v>
      </c>
      <c r="L147" s="695">
        <f t="shared" si="42"/>
        <v>178960.36</v>
      </c>
      <c r="M147" s="695">
        <f t="shared" si="42"/>
        <v>70847.200000000012</v>
      </c>
      <c r="N147" s="695">
        <f t="shared" si="42"/>
        <v>18004.599999999999</v>
      </c>
      <c r="O147" s="695">
        <f t="shared" si="42"/>
        <v>334697.51</v>
      </c>
      <c r="P147" s="695">
        <f t="shared" si="42"/>
        <v>1995802.4900000002</v>
      </c>
    </row>
    <row r="148" spans="2:17" ht="21" customHeight="1" x14ac:dyDescent="0.25">
      <c r="B148" s="490"/>
      <c r="C148" s="1223"/>
      <c r="D148" s="492"/>
      <c r="E148" s="465"/>
      <c r="F148" s="710"/>
      <c r="G148" s="711"/>
      <c r="H148" s="695"/>
      <c r="I148" s="1112"/>
      <c r="J148" s="463"/>
      <c r="K148" s="463"/>
      <c r="L148" s="463"/>
      <c r="M148" s="1145"/>
      <c r="N148" s="697"/>
      <c r="O148" s="463"/>
      <c r="P148" s="463"/>
    </row>
    <row r="149" spans="2:17" ht="23.25" customHeight="1" x14ac:dyDescent="0.25">
      <c r="B149" s="1048" t="s">
        <v>865</v>
      </c>
      <c r="C149" s="1053"/>
      <c r="D149" s="1125">
        <f>+D146+D135+D123+D112+D16+D20+D25+D29+D33+D37+D41+D46+D50+D55+D65+D72+D76+D81+D85+D94+D99</f>
        <v>71</v>
      </c>
      <c r="E149" s="1125"/>
      <c r="F149" s="1125"/>
      <c r="G149" s="1125"/>
      <c r="H149" s="1126">
        <f>+H16+H20+H25+H29+H33+H37+H41+H46+H50+H55+H65+H72+H76+H81+H85+H94+H99+H147</f>
        <v>5935500</v>
      </c>
      <c r="I149" s="1126">
        <f t="shared" ref="I149:P149" si="43">+I16+I20+I25+I29+I33+I37+I41+I46+I50+I55+I65+I72+I76+I81+I85+I94+I99+I147</f>
        <v>0</v>
      </c>
      <c r="J149" s="1126">
        <f t="shared" si="43"/>
        <v>5935500</v>
      </c>
      <c r="K149" s="1126">
        <f t="shared" si="43"/>
        <v>170348.85</v>
      </c>
      <c r="L149" s="1126">
        <f t="shared" si="43"/>
        <v>614421.24999999988</v>
      </c>
      <c r="M149" s="1126">
        <f t="shared" si="43"/>
        <v>180439.2</v>
      </c>
      <c r="N149" s="1126">
        <f t="shared" si="43"/>
        <v>80522.490000000005</v>
      </c>
      <c r="O149" s="1126">
        <f t="shared" si="43"/>
        <v>1045731.7899999999</v>
      </c>
      <c r="P149" s="1126">
        <f t="shared" si="43"/>
        <v>4889768.21</v>
      </c>
    </row>
    <row r="150" spans="2:17" x14ac:dyDescent="0.25">
      <c r="B150" s="259"/>
      <c r="C150" s="1220"/>
      <c r="D150" s="259"/>
      <c r="E150" s="546"/>
      <c r="F150" s="546"/>
      <c r="G150" s="546"/>
      <c r="H150" s="862"/>
      <c r="I150" s="259"/>
      <c r="J150" s="259"/>
      <c r="K150" s="660"/>
      <c r="L150" s="660"/>
      <c r="M150" s="531"/>
      <c r="N150" s="1161"/>
      <c r="O150" s="660"/>
      <c r="P150" s="259"/>
      <c r="Q150" s="259"/>
    </row>
    <row r="151" spans="2:17" x14ac:dyDescent="0.25">
      <c r="B151" s="259"/>
      <c r="C151" s="1220"/>
      <c r="D151" s="259"/>
      <c r="E151" s="546"/>
      <c r="F151" s="546"/>
      <c r="G151" s="546"/>
      <c r="H151" s="1179"/>
      <c r="I151" s="259"/>
      <c r="J151" s="259"/>
      <c r="K151" s="660"/>
      <c r="L151" s="660"/>
      <c r="M151" s="531"/>
      <c r="N151" s="1161"/>
      <c r="O151" s="660"/>
      <c r="P151" s="259"/>
      <c r="Q151" s="259"/>
    </row>
    <row r="152" spans="2:17" x14ac:dyDescent="0.25">
      <c r="B152" s="259"/>
      <c r="C152" s="1220"/>
      <c r="D152" s="259"/>
      <c r="E152" s="546"/>
      <c r="F152" s="546"/>
      <c r="G152" s="546"/>
      <c r="H152" s="1179"/>
      <c r="I152" s="259"/>
      <c r="J152" s="259"/>
      <c r="K152" s="660"/>
      <c r="L152" s="660"/>
      <c r="M152" s="531"/>
      <c r="N152" s="1161"/>
      <c r="O152" s="660"/>
      <c r="P152" s="259"/>
      <c r="Q152" s="259"/>
    </row>
    <row r="153" spans="2:17" x14ac:dyDescent="0.25">
      <c r="B153" s="259"/>
      <c r="C153" s="1220"/>
      <c r="D153" s="259"/>
      <c r="E153" s="546"/>
      <c r="F153" s="546"/>
      <c r="G153" s="546"/>
      <c r="H153" s="1179"/>
      <c r="I153" s="259"/>
      <c r="J153" s="259"/>
      <c r="K153" s="660"/>
      <c r="L153" s="660"/>
      <c r="M153" s="531"/>
      <c r="N153" s="1161"/>
      <c r="O153" s="660"/>
      <c r="P153" s="259"/>
      <c r="Q153" s="259"/>
    </row>
    <row r="154" spans="2:17" x14ac:dyDescent="0.25">
      <c r="B154" s="259"/>
      <c r="C154" s="1220"/>
      <c r="D154" s="259"/>
      <c r="E154" s="546"/>
      <c r="F154" s="546"/>
      <c r="G154" s="546"/>
      <c r="H154" s="1179"/>
      <c r="I154" s="259"/>
      <c r="J154" s="259"/>
      <c r="K154" s="660"/>
      <c r="L154" s="660"/>
      <c r="M154" s="531"/>
      <c r="N154" s="1161"/>
      <c r="O154" s="660"/>
      <c r="P154" s="259"/>
      <c r="Q154" s="259"/>
    </row>
    <row r="155" spans="2:17" x14ac:dyDescent="0.25">
      <c r="B155" s="259"/>
      <c r="C155" s="1220"/>
      <c r="D155" s="259"/>
      <c r="E155" s="259"/>
      <c r="F155" s="259"/>
      <c r="G155" s="259"/>
      <c r="H155" s="259"/>
      <c r="I155" s="259"/>
      <c r="J155" s="259"/>
      <c r="K155" s="660"/>
      <c r="L155" s="259"/>
      <c r="M155" s="1152"/>
      <c r="N155" s="1161"/>
      <c r="O155" s="660"/>
      <c r="P155" s="660"/>
      <c r="Q155" s="259"/>
    </row>
    <row r="156" spans="2:17" x14ac:dyDescent="0.25">
      <c r="B156" s="259"/>
      <c r="C156" s="1220"/>
      <c r="D156" s="259"/>
      <c r="E156" s="259"/>
      <c r="F156" s="259"/>
      <c r="G156" s="259"/>
      <c r="H156" s="259"/>
      <c r="I156" s="259"/>
      <c r="J156" s="259"/>
      <c r="K156" s="660"/>
      <c r="L156" s="259"/>
      <c r="M156" s="1152"/>
      <c r="N156" s="1161"/>
      <c r="O156" s="660"/>
      <c r="P156" s="660"/>
      <c r="Q156" s="259"/>
    </row>
    <row r="157" spans="2:17" ht="9.75" customHeight="1" x14ac:dyDescent="0.25">
      <c r="B157" s="259"/>
      <c r="C157" s="1220"/>
      <c r="D157" s="259"/>
      <c r="E157" s="259"/>
      <c r="F157" s="259"/>
      <c r="G157" s="259"/>
      <c r="H157" s="259"/>
      <c r="I157" s="259"/>
      <c r="J157" s="259"/>
      <c r="K157" s="660"/>
      <c r="L157" s="259"/>
      <c r="M157" s="1152"/>
      <c r="N157" s="1161"/>
      <c r="O157" s="660"/>
      <c r="P157" s="660"/>
      <c r="Q157" s="259"/>
    </row>
    <row r="158" spans="2:17" hidden="1" x14ac:dyDescent="0.25">
      <c r="B158" s="259"/>
      <c r="C158" s="1220"/>
      <c r="D158" s="259"/>
      <c r="E158" s="259"/>
      <c r="F158" s="259"/>
      <c r="G158" s="259"/>
      <c r="H158" s="259"/>
      <c r="I158" s="259"/>
      <c r="J158" s="259"/>
      <c r="K158" s="660"/>
      <c r="L158" s="259"/>
      <c r="M158" s="1152"/>
      <c r="N158" s="1161"/>
      <c r="O158" s="660"/>
      <c r="P158" s="660"/>
      <c r="Q158" s="259"/>
    </row>
    <row r="159" spans="2:17" x14ac:dyDescent="0.25">
      <c r="B159" s="259"/>
      <c r="C159" s="1220"/>
      <c r="D159" s="259"/>
      <c r="E159" s="259"/>
      <c r="F159" s="259"/>
      <c r="G159" s="259"/>
      <c r="H159" s="259"/>
      <c r="I159" s="259"/>
      <c r="J159" s="259"/>
      <c r="K159" s="660"/>
      <c r="L159" s="259"/>
      <c r="M159" s="1152"/>
      <c r="N159" s="1161"/>
      <c r="O159" s="660"/>
      <c r="P159" s="660"/>
      <c r="Q159" s="259"/>
    </row>
    <row r="160" spans="2:17" x14ac:dyDescent="0.25">
      <c r="B160" s="259"/>
      <c r="C160" s="1220"/>
      <c r="D160" s="259"/>
      <c r="E160" s="259"/>
      <c r="F160" s="259"/>
      <c r="G160" s="259"/>
      <c r="H160" s="259"/>
      <c r="I160" s="259"/>
      <c r="J160" s="259"/>
      <c r="K160" s="660"/>
      <c r="L160" s="259"/>
      <c r="M160" s="1152"/>
      <c r="N160" s="1161"/>
      <c r="O160" s="660"/>
      <c r="P160" s="660"/>
      <c r="Q160" s="259"/>
    </row>
    <row r="161" spans="2:17" x14ac:dyDescent="0.25">
      <c r="B161" s="259"/>
      <c r="C161" s="1220"/>
      <c r="D161" s="259"/>
      <c r="E161" s="259"/>
      <c r="F161" s="259"/>
      <c r="G161" s="259"/>
      <c r="H161" s="259"/>
      <c r="I161" s="259"/>
      <c r="J161" s="259"/>
      <c r="K161" s="660" t="s">
        <v>641</v>
      </c>
      <c r="L161" s="259"/>
      <c r="M161" s="1152"/>
      <c r="N161" s="1161"/>
      <c r="O161" s="660"/>
      <c r="P161" s="660"/>
      <c r="Q161" s="259"/>
    </row>
    <row r="162" spans="2:17" x14ac:dyDescent="0.25">
      <c r="B162" s="259"/>
      <c r="C162" s="1220"/>
      <c r="D162" s="259"/>
      <c r="E162" s="259"/>
      <c r="F162" s="259"/>
      <c r="G162" s="259"/>
      <c r="H162" s="259"/>
      <c r="I162" s="259"/>
      <c r="J162" s="259"/>
      <c r="K162" s="660"/>
      <c r="L162" s="259"/>
      <c r="M162" s="1152"/>
      <c r="N162" s="1161"/>
      <c r="O162" s="660"/>
      <c r="P162" s="660"/>
      <c r="Q162" s="259"/>
    </row>
    <row r="163" spans="2:17" x14ac:dyDescent="0.25">
      <c r="B163" s="259"/>
      <c r="C163" s="1220"/>
      <c r="D163" s="259"/>
      <c r="E163" s="259"/>
      <c r="F163" s="259"/>
      <c r="G163" s="259"/>
      <c r="H163" s="259"/>
      <c r="I163" s="259"/>
      <c r="J163" s="259"/>
      <c r="K163" s="660"/>
      <c r="L163" s="259"/>
      <c r="M163" s="1152"/>
      <c r="N163" s="1161"/>
      <c r="O163" s="660"/>
      <c r="P163" s="660"/>
      <c r="Q163" s="259"/>
    </row>
    <row r="164" spans="2:17" x14ac:dyDescent="0.25">
      <c r="B164" s="259"/>
      <c r="C164" s="1220"/>
      <c r="D164" s="259"/>
      <c r="E164" s="259"/>
      <c r="F164" s="259"/>
      <c r="G164" s="259"/>
      <c r="H164" s="259"/>
      <c r="I164" s="259"/>
      <c r="J164" s="259"/>
      <c r="K164" s="660"/>
      <c r="L164" s="259"/>
      <c r="M164" s="1152"/>
      <c r="N164" s="1161"/>
      <c r="O164" s="660"/>
      <c r="P164" s="660"/>
      <c r="Q164" s="259"/>
    </row>
    <row r="165" spans="2:17" x14ac:dyDescent="0.25">
      <c r="B165" s="537"/>
      <c r="C165" s="1062"/>
      <c r="D165" s="537"/>
      <c r="E165" s="692"/>
      <c r="F165" s="692"/>
      <c r="G165" s="692"/>
      <c r="H165" s="537"/>
      <c r="I165" s="537"/>
      <c r="J165" s="537"/>
      <c r="K165" s="537"/>
      <c r="L165" s="537"/>
      <c r="M165" s="542"/>
      <c r="N165" s="467"/>
      <c r="O165" s="537"/>
      <c r="P165" s="537"/>
      <c r="Q165" s="537"/>
    </row>
    <row r="166" spans="2:17" x14ac:dyDescent="0.25">
      <c r="B166" s="537"/>
      <c r="C166" s="1062"/>
      <c r="D166" s="537"/>
      <c r="E166" s="692"/>
      <c r="F166" s="692"/>
      <c r="G166" s="692"/>
      <c r="H166" s="537"/>
      <c r="I166" s="537"/>
      <c r="J166" s="537"/>
      <c r="K166" s="537"/>
      <c r="L166" s="537"/>
      <c r="M166" s="542"/>
      <c r="N166" s="467"/>
      <c r="O166" s="537"/>
      <c r="P166" s="537"/>
      <c r="Q166" s="537"/>
    </row>
    <row r="167" spans="2:17" x14ac:dyDescent="0.25">
      <c r="B167" s="537"/>
      <c r="C167" s="1062"/>
      <c r="D167" s="537"/>
      <c r="E167" s="537"/>
      <c r="F167" s="537"/>
      <c r="G167" s="537"/>
      <c r="H167" s="537"/>
      <c r="I167" s="537"/>
      <c r="J167" s="537"/>
      <c r="K167" s="537"/>
      <c r="L167" s="537"/>
      <c r="M167" s="542"/>
      <c r="N167" s="467"/>
      <c r="O167" s="537"/>
      <c r="P167" s="537"/>
      <c r="Q167" s="537"/>
    </row>
    <row r="168" spans="2:17" x14ac:dyDescent="0.25">
      <c r="B168" s="542" t="s">
        <v>1449</v>
      </c>
      <c r="C168" s="1202"/>
      <c r="D168" s="542"/>
      <c r="E168" s="691"/>
      <c r="F168" s="691"/>
      <c r="G168" s="691"/>
      <c r="H168" s="866"/>
      <c r="I168" s="674" t="s">
        <v>1377</v>
      </c>
      <c r="K168" s="674"/>
      <c r="L168" s="674"/>
      <c r="M168" s="1153"/>
      <c r="N168" s="1097"/>
      <c r="P168" s="674"/>
      <c r="Q168" s="544"/>
    </row>
    <row r="169" spans="2:17" ht="25.5" customHeight="1" x14ac:dyDescent="0.25">
      <c r="B169" s="546" t="s">
        <v>935</v>
      </c>
      <c r="C169" s="1203"/>
      <c r="D169" s="546"/>
      <c r="E169" s="538"/>
      <c r="F169" s="538"/>
      <c r="G169" s="538"/>
      <c r="H169" s="467"/>
      <c r="I169" s="537"/>
      <c r="J169" s="1659" t="s">
        <v>1375</v>
      </c>
      <c r="K169" s="1659"/>
      <c r="L169" s="1659"/>
      <c r="M169" s="1659"/>
      <c r="N169" s="1659"/>
      <c r="O169" s="1659"/>
      <c r="P169" s="1659"/>
      <c r="Q169" s="539"/>
    </row>
    <row r="170" spans="2:17" x14ac:dyDescent="0.25">
      <c r="B170" s="542" t="s">
        <v>1231</v>
      </c>
      <c r="C170" s="1202"/>
      <c r="D170" s="542"/>
      <c r="E170" s="537"/>
      <c r="G170" s="1062"/>
      <c r="H170" s="1062"/>
      <c r="I170" s="1062"/>
      <c r="J170" s="1643" t="s">
        <v>1554</v>
      </c>
      <c r="K170" s="1643"/>
      <c r="L170" s="1643"/>
      <c r="M170" s="1643"/>
      <c r="N170" s="1643"/>
      <c r="O170" s="1643"/>
      <c r="P170" s="1643"/>
      <c r="Q170" s="537"/>
    </row>
    <row r="171" spans="2:17" x14ac:dyDescent="0.25">
      <c r="B171" s="546"/>
      <c r="C171" s="1203"/>
      <c r="D171" s="546"/>
      <c r="E171" s="547"/>
      <c r="F171" s="547"/>
      <c r="G171" s="547"/>
      <c r="H171" s="546"/>
      <c r="I171" s="541"/>
      <c r="J171" s="540"/>
      <c r="K171" s="537"/>
      <c r="L171" s="673" t="s">
        <v>1374</v>
      </c>
      <c r="M171" s="758"/>
      <c r="N171" s="513"/>
      <c r="O171" s="673"/>
      <c r="P171" s="673"/>
      <c r="Q171" s="673"/>
    </row>
    <row r="172" spans="2:17" ht="15.75" x14ac:dyDescent="0.25">
      <c r="B172" s="267"/>
      <c r="C172" s="1228"/>
      <c r="D172" s="267"/>
      <c r="E172" s="268"/>
      <c r="F172" s="268"/>
      <c r="G172" s="268"/>
      <c r="H172" s="268"/>
      <c r="I172" s="269"/>
      <c r="J172" s="268"/>
      <c r="K172" s="268"/>
      <c r="L172" s="268"/>
      <c r="M172" s="267"/>
      <c r="N172" s="205"/>
      <c r="O172" s="271"/>
      <c r="P172" s="271"/>
      <c r="Q172" s="259"/>
    </row>
    <row r="173" spans="2:17" s="259" customFormat="1" ht="138" customHeight="1" x14ac:dyDescent="0.25">
      <c r="C173" s="1220"/>
      <c r="E173" s="668"/>
      <c r="F173" s="668"/>
      <c r="G173" s="668"/>
      <c r="M173" s="531"/>
      <c r="N173"/>
    </row>
    <row r="174" spans="2:17" x14ac:dyDescent="0.25">
      <c r="L174" s="259"/>
      <c r="M174" s="531"/>
    </row>
  </sheetData>
  <mergeCells count="21">
    <mergeCell ref="N11:N12"/>
    <mergeCell ref="O11:O12"/>
    <mergeCell ref="P11:P12"/>
    <mergeCell ref="J169:P169"/>
    <mergeCell ref="J170:P170"/>
    <mergeCell ref="M11:M12"/>
    <mergeCell ref="G11:G12"/>
    <mergeCell ref="I11:I12"/>
    <mergeCell ref="J11:J12"/>
    <mergeCell ref="K11:K12"/>
    <mergeCell ref="L11:L12"/>
    <mergeCell ref="B6:P6"/>
    <mergeCell ref="B7:P7"/>
    <mergeCell ref="B8:P8"/>
    <mergeCell ref="B9:P9"/>
    <mergeCell ref="B5:P5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6" min="1" max="15" man="1"/>
    <brk id="100" min="1" max="15" man="1"/>
    <brk id="136" min="1" max="15" man="1"/>
  </rowBreaks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58B3-3F8C-4FDD-8F20-A6C8965953B7}">
  <sheetPr>
    <pageSetUpPr fitToPage="1"/>
  </sheetPr>
  <dimension ref="A1:M67"/>
  <sheetViews>
    <sheetView view="pageBreakPreview" topLeftCell="A12" zoomScale="60" zoomScaleNormal="100" workbookViewId="0">
      <selection activeCell="F23" sqref="F23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7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1628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4" t="s">
        <v>7</v>
      </c>
      <c r="B13" s="1664" t="s">
        <v>937</v>
      </c>
      <c r="C13" s="1664" t="s">
        <v>10</v>
      </c>
      <c r="D13" s="1664" t="s">
        <v>11</v>
      </c>
      <c r="E13" s="1047" t="s">
        <v>12</v>
      </c>
      <c r="F13" s="1664" t="s">
        <v>13</v>
      </c>
      <c r="G13" s="1664" t="s">
        <v>14</v>
      </c>
      <c r="H13" s="1664" t="s">
        <v>15</v>
      </c>
      <c r="I13" s="1664" t="s">
        <v>16</v>
      </c>
      <c r="J13" s="1664" t="s">
        <v>17</v>
      </c>
      <c r="K13" s="1664" t="s">
        <v>18</v>
      </c>
      <c r="L13" s="1664" t="s">
        <v>19</v>
      </c>
      <c r="M13" s="1664" t="s">
        <v>20</v>
      </c>
    </row>
    <row r="14" spans="1:13" x14ac:dyDescent="0.25">
      <c r="A14" s="1664"/>
      <c r="B14" s="1664"/>
      <c r="C14" s="1664"/>
      <c r="D14" s="1664"/>
      <c r="E14" s="1047" t="s">
        <v>21</v>
      </c>
      <c r="F14" s="1664"/>
      <c r="G14" s="1664"/>
      <c r="H14" s="1664"/>
      <c r="I14" s="1664"/>
      <c r="J14" s="1664"/>
      <c r="K14" s="1664"/>
      <c r="L14" s="1664"/>
      <c r="M14" s="1664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4.75" customHeight="1" x14ac:dyDescent="0.25">
      <c r="A32" s="724"/>
      <c r="B32" s="602"/>
      <c r="C32" s="725">
        <v>16</v>
      </c>
      <c r="D32" s="283"/>
      <c r="E32" s="273">
        <f>SUM(E16:E31)</f>
        <v>242000</v>
      </c>
      <c r="F32" s="285">
        <v>0</v>
      </c>
      <c r="G32" s="273">
        <f>SUM(G16:G31)</f>
        <v>242000</v>
      </c>
      <c r="H32" s="273">
        <f t="shared" ref="H32:L32" si="1">SUM(H16:H31)</f>
        <v>0</v>
      </c>
      <c r="I32" s="273">
        <f t="shared" si="1"/>
        <v>4195.88</v>
      </c>
      <c r="J32" s="273">
        <f t="shared" si="1"/>
        <v>0</v>
      </c>
      <c r="K32" s="273">
        <f t="shared" si="1"/>
        <v>0</v>
      </c>
      <c r="L32" s="273">
        <f t="shared" si="1"/>
        <v>4195.88</v>
      </c>
      <c r="M32" s="273">
        <f>SUM(M16:M31)</f>
        <v>237804.12</v>
      </c>
    </row>
    <row r="33" spans="1:13" ht="37.5" customHeight="1" x14ac:dyDescent="0.25">
      <c r="A33" s="1180" t="s">
        <v>865</v>
      </c>
      <c r="B33" s="1180"/>
      <c r="C33" s="1181">
        <v>16</v>
      </c>
      <c r="D33" s="1181"/>
      <c r="E33" s="1182">
        <f t="shared" ref="E33:M33" si="2">+E32</f>
        <v>242000</v>
      </c>
      <c r="F33" s="1182">
        <f t="shared" si="2"/>
        <v>0</v>
      </c>
      <c r="G33" s="1182">
        <f t="shared" si="2"/>
        <v>242000</v>
      </c>
      <c r="H33" s="1182">
        <f t="shared" si="2"/>
        <v>0</v>
      </c>
      <c r="I33" s="1182">
        <f t="shared" si="2"/>
        <v>4195.88</v>
      </c>
      <c r="J33" s="1182">
        <f t="shared" si="2"/>
        <v>0</v>
      </c>
      <c r="K33" s="1182">
        <f t="shared" si="2"/>
        <v>0</v>
      </c>
      <c r="L33" s="1182">
        <f t="shared" si="2"/>
        <v>4195.88</v>
      </c>
      <c r="M33" s="1182">
        <f t="shared" si="2"/>
        <v>237804.12</v>
      </c>
    </row>
    <row r="34" spans="1:13" s="259" customFormat="1" ht="19.5" customHeight="1" x14ac:dyDescent="0.25">
      <c r="A34" s="752"/>
      <c r="B34" s="752"/>
      <c r="C34" s="753"/>
      <c r="D34" s="753"/>
      <c r="E34" s="754"/>
      <c r="F34" s="755"/>
      <c r="G34" s="754"/>
      <c r="H34" s="755"/>
      <c r="I34" s="754"/>
      <c r="J34" s="755"/>
      <c r="K34" s="755"/>
      <c r="L34" s="754"/>
      <c r="M34" s="756"/>
    </row>
    <row r="35" spans="1:13" s="259" customFormat="1" ht="19.5" customHeight="1" x14ac:dyDescent="0.25">
      <c r="A35" s="752"/>
      <c r="B35" s="752"/>
      <c r="C35" s="753"/>
      <c r="D35" s="753"/>
      <c r="E35" s="754"/>
      <c r="F35" s="755"/>
      <c r="G35" s="754"/>
      <c r="H35" s="755"/>
      <c r="I35" s="754"/>
      <c r="J35" s="755"/>
      <c r="K35" s="755"/>
      <c r="L35" s="754"/>
      <c r="M35" s="756"/>
    </row>
    <row r="36" spans="1:13" s="259" customFormat="1" ht="19.5" customHeight="1" x14ac:dyDescent="0.25">
      <c r="A36" s="752"/>
      <c r="B36" s="752"/>
      <c r="C36" s="753"/>
      <c r="D36" s="753"/>
      <c r="E36" s="754"/>
      <c r="F36" s="755"/>
      <c r="G36" s="754"/>
      <c r="H36" s="755"/>
      <c r="I36" s="754"/>
      <c r="J36" s="755"/>
      <c r="K36" s="755"/>
      <c r="L36" s="754"/>
      <c r="M36" s="756"/>
    </row>
    <row r="37" spans="1:13" s="259" customFormat="1" ht="0.75" customHeight="1" x14ac:dyDescent="0.25">
      <c r="A37" s="752"/>
      <c r="B37" s="752"/>
      <c r="C37" s="753"/>
      <c r="D37" s="753"/>
      <c r="E37" s="754"/>
      <c r="F37" s="755"/>
      <c r="G37" s="754"/>
      <c r="H37" s="755"/>
      <c r="I37" s="754"/>
      <c r="J37" s="755"/>
      <c r="K37" s="755"/>
      <c r="L37" s="754"/>
      <c r="M37" s="756"/>
    </row>
    <row r="38" spans="1:13" s="259" customFormat="1" ht="19.5" hidden="1" customHeight="1" x14ac:dyDescent="0.25">
      <c r="A38" s="752"/>
      <c r="B38" s="752"/>
      <c r="C38" s="753"/>
      <c r="D38" s="753"/>
      <c r="E38" s="754"/>
      <c r="F38" s="755"/>
      <c r="G38" s="754"/>
      <c r="H38" s="755"/>
      <c r="I38" s="754"/>
      <c r="J38" s="755"/>
      <c r="K38" s="755"/>
      <c r="L38" s="754"/>
      <c r="M38" s="756"/>
    </row>
    <row r="39" spans="1:13" s="259" customFormat="1" ht="14.25" customHeight="1" x14ac:dyDescent="0.25">
      <c r="A39" s="752"/>
      <c r="B39" s="752"/>
      <c r="C39" s="753"/>
      <c r="D39" s="753"/>
      <c r="E39" s="754"/>
      <c r="F39" s="755"/>
      <c r="G39" s="754"/>
      <c r="H39" s="755"/>
      <c r="I39" s="754"/>
      <c r="J39" s="755"/>
      <c r="K39" s="755"/>
      <c r="L39" s="754"/>
      <c r="M39" s="756"/>
    </row>
    <row r="40" spans="1:13" s="259" customFormat="1" ht="19.5" hidden="1" customHeight="1" x14ac:dyDescent="0.25">
      <c r="A40" s="752"/>
      <c r="B40" s="752"/>
      <c r="C40" s="753"/>
      <c r="D40" s="753"/>
      <c r="E40" s="754"/>
      <c r="F40" s="755"/>
      <c r="G40" s="754"/>
      <c r="H40" s="755"/>
      <c r="I40" s="754"/>
      <c r="J40" s="755"/>
      <c r="K40" s="755"/>
      <c r="L40" s="754"/>
      <c r="M40" s="756"/>
    </row>
    <row r="41" spans="1:13" s="259" customFormat="1" ht="17.25" hidden="1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hidden="1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6.7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5.7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542"/>
      <c r="B50" s="542"/>
      <c r="C50" s="753"/>
      <c r="D50" s="753"/>
      <c r="E50" s="754"/>
      <c r="F50" s="755"/>
      <c r="G50" s="674"/>
      <c r="H50" s="674"/>
      <c r="I50" s="674"/>
      <c r="J50" s="674"/>
      <c r="K50" s="674"/>
      <c r="L50" s="674"/>
      <c r="M50" s="756"/>
    </row>
    <row r="51" spans="1:13" s="259" customFormat="1" ht="19.5" customHeight="1" x14ac:dyDescent="0.25">
      <c r="A51" s="1641" t="s">
        <v>1269</v>
      </c>
      <c r="B51" s="1641"/>
      <c r="C51" s="753"/>
      <c r="D51" s="753"/>
      <c r="E51" s="754"/>
      <c r="F51" s="755"/>
      <c r="H51" s="1642" t="s">
        <v>852</v>
      </c>
      <c r="I51" s="1642"/>
      <c r="J51" s="1642"/>
      <c r="K51" s="1642"/>
      <c r="L51" s="1642"/>
      <c r="M51" s="1642"/>
    </row>
    <row r="52" spans="1:13" s="259" customFormat="1" ht="19.5" customHeight="1" x14ac:dyDescent="0.25">
      <c r="A52" s="1579" t="s">
        <v>1270</v>
      </c>
      <c r="B52" s="1579"/>
      <c r="C52" s="753"/>
      <c r="D52" s="753"/>
      <c r="E52" s="754"/>
      <c r="F52" s="755"/>
      <c r="H52" s="1643" t="s">
        <v>1505</v>
      </c>
      <c r="I52" s="1643"/>
      <c r="J52" s="1643"/>
      <c r="K52" s="1643"/>
      <c r="L52" s="1643"/>
      <c r="M52" s="1643"/>
    </row>
    <row r="53" spans="1:13" ht="16.5" customHeight="1" x14ac:dyDescent="0.25">
      <c r="A53" s="546"/>
      <c r="B53" s="546"/>
      <c r="C53" s="259"/>
      <c r="D53" s="259"/>
      <c r="E53" s="259"/>
      <c r="F53" s="259"/>
      <c r="G53" s="259"/>
      <c r="H53" s="259"/>
      <c r="I53" s="259"/>
      <c r="J53" s="259"/>
      <c r="K53" s="259"/>
      <c r="L53" s="259"/>
      <c r="M53" s="667"/>
    </row>
    <row r="54" spans="1:13" ht="16.5" customHeight="1" x14ac:dyDescent="0.25">
      <c r="A54" s="546"/>
      <c r="B54" s="546"/>
      <c r="C54" s="259"/>
      <c r="D54" s="259"/>
      <c r="E54" s="259"/>
      <c r="F54" s="259"/>
      <c r="G54" s="259"/>
      <c r="H54" s="259"/>
      <c r="I54" s="259"/>
      <c r="J54" s="259"/>
      <c r="K54" s="259"/>
      <c r="L54" s="259"/>
      <c r="M54" s="667"/>
    </row>
    <row r="55" spans="1:13" ht="16.5" customHeight="1" x14ac:dyDescent="0.25">
      <c r="A55" s="546"/>
      <c r="B55" s="546"/>
      <c r="C55" s="259"/>
      <c r="D55" s="259"/>
      <c r="E55" s="259"/>
      <c r="F55" s="259"/>
      <c r="G55" s="259"/>
      <c r="H55" s="259"/>
      <c r="I55" s="259"/>
      <c r="J55" s="259"/>
      <c r="K55" s="259"/>
      <c r="L55" s="259"/>
      <c r="M55" s="667"/>
    </row>
    <row r="56" spans="1:13" ht="16.5" customHeight="1" x14ac:dyDescent="0.25">
      <c r="A56" s="546"/>
      <c r="B56" s="546"/>
      <c r="C56" s="259"/>
      <c r="D56" s="259"/>
      <c r="E56" s="259"/>
      <c r="F56" s="259"/>
      <c r="G56" s="259"/>
      <c r="H56" s="259"/>
      <c r="I56" s="259"/>
      <c r="J56" s="259"/>
      <c r="K56" s="259"/>
      <c r="L56" s="259"/>
      <c r="M56" s="667"/>
    </row>
    <row r="57" spans="1:13" ht="158.25" customHeight="1" x14ac:dyDescent="0.25">
      <c r="A57" s="546"/>
      <c r="B57" s="546"/>
      <c r="C57" s="259"/>
      <c r="D57" s="259"/>
      <c r="E57" s="259"/>
      <c r="F57" s="259"/>
      <c r="G57" s="259"/>
      <c r="H57" s="259"/>
      <c r="I57" s="259"/>
      <c r="J57" s="259"/>
      <c r="K57" s="259"/>
      <c r="L57" s="259"/>
      <c r="M57" s="667"/>
    </row>
    <row r="58" spans="1:13" ht="16.5" customHeight="1" x14ac:dyDescent="0.25">
      <c r="A58" s="546"/>
      <c r="B58" s="546"/>
      <c r="C58" s="259"/>
      <c r="D58" s="259"/>
      <c r="E58" s="259"/>
      <c r="F58" s="259"/>
      <c r="G58" s="259"/>
      <c r="H58" s="259"/>
      <c r="I58" s="259"/>
      <c r="J58" s="259"/>
      <c r="K58" s="259"/>
      <c r="L58" s="259"/>
      <c r="M58" s="667"/>
    </row>
    <row r="59" spans="1:13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</row>
    <row r="60" spans="1:13" ht="19.5" customHeight="1" x14ac:dyDescent="0.25">
      <c r="A60" s="537"/>
      <c r="B60" s="542"/>
      <c r="C60" s="537"/>
      <c r="D60" s="537"/>
      <c r="E60" s="537"/>
      <c r="F60" s="537"/>
      <c r="G60" s="537"/>
      <c r="H60" s="537"/>
      <c r="I60" s="537"/>
      <c r="J60" s="537"/>
      <c r="K60" s="537"/>
      <c r="L60" s="537"/>
      <c r="M60" s="537"/>
    </row>
    <row r="61" spans="1:13" x14ac:dyDescent="0.25">
      <c r="C61" s="543"/>
      <c r="D61" s="543"/>
      <c r="E61" s="544"/>
      <c r="F61" s="545"/>
      <c r="M61" s="544"/>
    </row>
    <row r="62" spans="1:13" x14ac:dyDescent="0.25">
      <c r="C62" s="538"/>
      <c r="D62" s="537"/>
      <c r="E62" s="537"/>
      <c r="F62" s="537"/>
      <c r="M62" s="539"/>
    </row>
    <row r="63" spans="1:13" x14ac:dyDescent="0.25">
      <c r="C63" s="537"/>
      <c r="D63" s="537"/>
      <c r="E63" s="537"/>
      <c r="F63" s="540"/>
      <c r="M63" s="537"/>
    </row>
    <row r="64" spans="1:13" x14ac:dyDescent="0.25">
      <c r="C64" s="547"/>
      <c r="D64" s="546"/>
      <c r="E64" s="541"/>
      <c r="F64" s="540"/>
      <c r="G64" s="537"/>
      <c r="H64" s="1580"/>
      <c r="I64" s="1580"/>
      <c r="J64" s="1580"/>
      <c r="K64" s="1580"/>
      <c r="L64" s="1580"/>
      <c r="M64" s="1580"/>
    </row>
    <row r="65" spans="1:13" ht="15.75" x14ac:dyDescent="0.25">
      <c r="A65" s="267"/>
      <c r="B65" s="267"/>
      <c r="C65" s="268"/>
      <c r="D65" s="268"/>
      <c r="E65" s="269"/>
      <c r="F65" s="1500"/>
      <c r="G65" s="1500"/>
      <c r="H65" s="1500"/>
      <c r="I65" s="1500"/>
      <c r="J65" s="1500"/>
      <c r="K65" s="271"/>
      <c r="L65" s="271"/>
      <c r="M65" s="259"/>
    </row>
    <row r="66" spans="1:13" x14ac:dyDescent="0.25"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</row>
    <row r="67" spans="1:13" x14ac:dyDescent="0.25">
      <c r="A67" s="259"/>
      <c r="B67" s="531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259"/>
    </row>
  </sheetData>
  <mergeCells count="23">
    <mergeCell ref="H64:M64"/>
    <mergeCell ref="F65:J65"/>
    <mergeCell ref="L13:L14"/>
    <mergeCell ref="M13:M14"/>
    <mergeCell ref="A51:B51"/>
    <mergeCell ref="H51:M51"/>
    <mergeCell ref="A52:B52"/>
    <mergeCell ref="H52:M52"/>
    <mergeCell ref="F13:F14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A7:M7"/>
    <mergeCell ref="A8:M8"/>
    <mergeCell ref="A9:M9"/>
    <mergeCell ref="A10:M10"/>
    <mergeCell ref="A11:M11"/>
  </mergeCells>
  <pageMargins left="1.65" right="0.39370078740157483" top="0.21" bottom="0.15748031496062992" header="7.874015748031496E-2" footer="0.31496062992125984"/>
  <pageSetup paperSize="5" scale="56" orientation="landscape" r:id="rId1"/>
  <drawing r:id="rId2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78C22-3379-44CB-BDAF-879C50DC74E9}">
  <sheetPr>
    <pageSetUpPr fitToPage="1"/>
  </sheetPr>
  <dimension ref="B5:N92"/>
  <sheetViews>
    <sheetView showGridLines="0" view="pageBreakPreview" topLeftCell="B1" zoomScaleNormal="136" zoomScaleSheetLayoutView="100" workbookViewId="0">
      <selection activeCell="B69" sqref="A69:XFD69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1638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 t="shared" ref="G27:I27" si="1">+G26</f>
        <v>46500</v>
      </c>
      <c r="H27" s="905">
        <f t="shared" si="1"/>
        <v>1334.55</v>
      </c>
      <c r="I27" s="905">
        <f t="shared" si="1"/>
        <v>8816.5</v>
      </c>
      <c r="J27" s="905">
        <f>+J26</f>
        <v>1413.6</v>
      </c>
      <c r="K27" s="937">
        <v>0</v>
      </c>
      <c r="L27" s="905">
        <f t="shared" ref="L27" si="2"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 t="s">
        <v>1127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531</v>
      </c>
      <c r="C30" s="903" t="s">
        <v>807</v>
      </c>
      <c r="D30" s="938" t="s">
        <v>1498</v>
      </c>
      <c r="E30" s="904">
        <v>26500</v>
      </c>
      <c r="F30" s="932">
        <v>0</v>
      </c>
      <c r="G30" s="904">
        <v>26500</v>
      </c>
      <c r="H30" s="904">
        <v>760.55</v>
      </c>
      <c r="I30" s="933">
        <v>4431.8599999999997</v>
      </c>
      <c r="J30" s="933">
        <v>805.6</v>
      </c>
      <c r="K30" s="932">
        <v>0</v>
      </c>
      <c r="L30" s="1086">
        <f>+H30+I30+J30+K30</f>
        <v>5998.01</v>
      </c>
      <c r="M30" s="904">
        <v>20501.990000000002</v>
      </c>
    </row>
    <row r="31" spans="2:14" s="5" customFormat="1" ht="12" customHeight="1" x14ac:dyDescent="0.25">
      <c r="B31" s="889" t="s">
        <v>847</v>
      </c>
      <c r="C31" s="889"/>
      <c r="D31" s="889">
        <v>1</v>
      </c>
      <c r="E31" s="905">
        <f t="shared" ref="E31:L31" si="3">+E30</f>
        <v>26500</v>
      </c>
      <c r="F31" s="937">
        <v>0</v>
      </c>
      <c r="G31" s="905">
        <f t="shared" si="3"/>
        <v>26500</v>
      </c>
      <c r="H31" s="905">
        <f t="shared" si="3"/>
        <v>760.55</v>
      </c>
      <c r="I31" s="905">
        <f t="shared" si="3"/>
        <v>4431.8599999999997</v>
      </c>
      <c r="J31" s="905">
        <f t="shared" si="3"/>
        <v>805.6</v>
      </c>
      <c r="K31" s="937">
        <v>0</v>
      </c>
      <c r="L31" s="905">
        <f t="shared" si="3"/>
        <v>5998.01</v>
      </c>
      <c r="M31" s="905">
        <f>+G31-L31</f>
        <v>20501.989999999998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1126</v>
      </c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s="5" customFormat="1" ht="12" customHeight="1" x14ac:dyDescent="0.25">
      <c r="B34" s="890" t="s">
        <v>728</v>
      </c>
      <c r="C34" s="903" t="s">
        <v>807</v>
      </c>
      <c r="D34" s="890" t="s">
        <v>607</v>
      </c>
      <c r="E34" s="933">
        <v>22500</v>
      </c>
      <c r="F34" s="932">
        <v>0</v>
      </c>
      <c r="G34" s="933">
        <v>22500</v>
      </c>
      <c r="H34" s="933">
        <v>645.75</v>
      </c>
      <c r="I34" s="933">
        <v>3143.58</v>
      </c>
      <c r="J34" s="933">
        <v>684</v>
      </c>
      <c r="K34" s="932">
        <v>0</v>
      </c>
      <c r="L34" s="1086">
        <v>4473.33</v>
      </c>
      <c r="M34" s="904">
        <v>18026.669999999998</v>
      </c>
    </row>
    <row r="35" spans="2:13" s="5" customFormat="1" ht="12" customHeight="1" x14ac:dyDescent="0.25">
      <c r="B35" s="889" t="s">
        <v>749</v>
      </c>
      <c r="C35" s="889"/>
      <c r="D35" s="889">
        <v>1</v>
      </c>
      <c r="E35" s="936">
        <v>22500</v>
      </c>
      <c r="F35" s="937">
        <v>0</v>
      </c>
      <c r="G35" s="936">
        <v>22500</v>
      </c>
      <c r="H35" s="936">
        <v>645.75</v>
      </c>
      <c r="I35" s="936">
        <v>3143.58</v>
      </c>
      <c r="J35" s="936">
        <v>684</v>
      </c>
      <c r="K35" s="937">
        <v>0</v>
      </c>
      <c r="L35" s="1164">
        <v>4473.33</v>
      </c>
      <c r="M35" s="905">
        <v>18026.669999999998</v>
      </c>
    </row>
    <row r="36" spans="2:13" s="5" customFormat="1" ht="12" customHeight="1" x14ac:dyDescent="0.25">
      <c r="B36" s="889"/>
      <c r="C36" s="889"/>
      <c r="D36" s="889"/>
      <c r="E36" s="905"/>
      <c r="F36" s="937"/>
      <c r="G36" s="936"/>
      <c r="H36" s="936"/>
      <c r="I36" s="936"/>
      <c r="J36" s="936"/>
      <c r="K36" s="937"/>
      <c r="L36" s="1164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4">+E38</f>
        <v>6500</v>
      </c>
      <c r="F39" s="937">
        <v>0</v>
      </c>
      <c r="G39" s="905">
        <f t="shared" si="4"/>
        <v>6500</v>
      </c>
      <c r="H39" s="905">
        <f t="shared" si="4"/>
        <v>186.55</v>
      </c>
      <c r="I39" s="905">
        <f t="shared" si="4"/>
        <v>917.38</v>
      </c>
      <c r="J39" s="905">
        <f t="shared" si="4"/>
        <v>197.6</v>
      </c>
      <c r="K39" s="937">
        <v>0</v>
      </c>
      <c r="L39" s="905">
        <f t="shared" si="4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5">+E42</f>
        <v>5000</v>
      </c>
      <c r="F43" s="937">
        <v>0</v>
      </c>
      <c r="G43" s="905">
        <f t="shared" si="5"/>
        <v>5000</v>
      </c>
      <c r="H43" s="905">
        <f t="shared" si="5"/>
        <v>143.5</v>
      </c>
      <c r="I43" s="905">
        <f t="shared" si="5"/>
        <v>705.68</v>
      </c>
      <c r="J43" s="905">
        <f t="shared" si="5"/>
        <v>152</v>
      </c>
      <c r="K43" s="937">
        <v>0</v>
      </c>
      <c r="L43" s="905">
        <f t="shared" si="5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6">+E46</f>
        <v>11500</v>
      </c>
      <c r="F47" s="937">
        <v>0</v>
      </c>
      <c r="G47" s="905">
        <f t="shared" ref="G47:J47" si="7">+G46</f>
        <v>11500</v>
      </c>
      <c r="H47" s="905">
        <f t="shared" si="7"/>
        <v>330.05</v>
      </c>
      <c r="I47" s="905">
        <f t="shared" si="7"/>
        <v>1623.06</v>
      </c>
      <c r="J47" s="905">
        <f t="shared" si="7"/>
        <v>349.6</v>
      </c>
      <c r="K47" s="937">
        <v>0</v>
      </c>
      <c r="L47" s="905">
        <f t="shared" ref="L47" si="8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22.5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9">SUM(G50:G51)</f>
        <v>51500</v>
      </c>
      <c r="H52" s="905">
        <f t="shared" si="9"/>
        <v>1478.05</v>
      </c>
      <c r="I52" s="905">
        <f t="shared" si="9"/>
        <v>11032.06</v>
      </c>
      <c r="J52" s="905">
        <f t="shared" si="9"/>
        <v>1565.6</v>
      </c>
      <c r="K52" s="937">
        <v>0</v>
      </c>
      <c r="L52" s="905">
        <f t="shared" si="9"/>
        <v>14075.71</v>
      </c>
      <c r="M52" s="905">
        <f t="shared" si="9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10">+G55</f>
        <v>11500</v>
      </c>
      <c r="H56" s="905">
        <f t="shared" si="10"/>
        <v>330.05</v>
      </c>
      <c r="I56" s="905">
        <f t="shared" si="10"/>
        <v>1623.06</v>
      </c>
      <c r="J56" s="905">
        <f t="shared" si="10"/>
        <v>349.6</v>
      </c>
      <c r="K56" s="937">
        <v>0</v>
      </c>
      <c r="L56" s="905">
        <f t="shared" ref="L56" si="11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2">+E59</f>
        <v>40000</v>
      </c>
      <c r="F60" s="937">
        <v>0</v>
      </c>
      <c r="G60" s="905">
        <f t="shared" si="12"/>
        <v>40000</v>
      </c>
      <c r="H60" s="905">
        <f t="shared" si="12"/>
        <v>1148</v>
      </c>
      <c r="I60" s="905">
        <f t="shared" si="12"/>
        <v>9409</v>
      </c>
      <c r="J60" s="905">
        <f t="shared" si="12"/>
        <v>1216</v>
      </c>
      <c r="K60" s="937">
        <v>0</v>
      </c>
      <c r="L60" s="905">
        <f t="shared" si="12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29" t="s">
        <v>865</v>
      </c>
      <c r="C62" s="1139"/>
      <c r="D62" s="1129">
        <v>13</v>
      </c>
      <c r="E62" s="1140">
        <f>+E60+E56+E52+E47+E43+E39+E35+E31+E23+E27+E19+E15</f>
        <v>296000</v>
      </c>
      <c r="F62" s="1045">
        <v>0</v>
      </c>
      <c r="G62" s="1140">
        <f t="shared" ref="G62:M62" si="13">+G60+G56+G52+G47+G43+G39+G35+G31+G23+G27+G19+G15</f>
        <v>296000</v>
      </c>
      <c r="H62" s="1140">
        <f t="shared" si="13"/>
        <v>8495.2000000000007</v>
      </c>
      <c r="I62" s="1140">
        <f t="shared" si="13"/>
        <v>54691.799999999996</v>
      </c>
      <c r="J62" s="1140">
        <f t="shared" si="13"/>
        <v>8998.4000000000015</v>
      </c>
      <c r="K62" s="1045">
        <v>0</v>
      </c>
      <c r="L62" s="1140">
        <f t="shared" si="13"/>
        <v>72185.400000000009</v>
      </c>
      <c r="M62" s="1140">
        <f t="shared" si="13"/>
        <v>223814.60000000003</v>
      </c>
    </row>
    <row r="70" spans="2:12" ht="15" hidden="1" customHeight="1" x14ac:dyDescent="0.25"/>
    <row r="71" spans="2:12" ht="15" hidden="1" customHeight="1" x14ac:dyDescent="0.25"/>
    <row r="73" spans="2:12" ht="14.25" customHeight="1" x14ac:dyDescent="0.25"/>
    <row r="74" spans="2:12" ht="15" hidden="1" customHeight="1" x14ac:dyDescent="0.25"/>
    <row r="78" spans="2:12" ht="0.75" customHeight="1" x14ac:dyDescent="0.25"/>
    <row r="80" spans="2:12" ht="38.25" customHeight="1" x14ac:dyDescent="0.25">
      <c r="B80" s="916"/>
      <c r="C80" s="916"/>
      <c r="D80" s="917"/>
      <c r="E80" s="918"/>
      <c r="F80" s="919"/>
      <c r="G80" s="1647" t="s">
        <v>1372</v>
      </c>
      <c r="H80" s="1647"/>
      <c r="I80" s="1647"/>
      <c r="J80" s="1647"/>
      <c r="K80" s="1647"/>
      <c r="L80" s="1647"/>
    </row>
    <row r="81" spans="2:13" x14ac:dyDescent="0.25">
      <c r="B81" s="1083" t="s">
        <v>1238</v>
      </c>
      <c r="C81" s="1083"/>
      <c r="D81" s="921"/>
      <c r="E81" s="915"/>
      <c r="F81" s="915"/>
      <c r="G81" s="1653" t="s">
        <v>1222</v>
      </c>
      <c r="H81" s="1653"/>
      <c r="I81" s="1653"/>
      <c r="J81" s="1653"/>
      <c r="K81" s="1653"/>
      <c r="L81" s="1653"/>
    </row>
    <row r="82" spans="2:13" x14ac:dyDescent="0.25">
      <c r="B82" s="916" t="s">
        <v>1239</v>
      </c>
      <c r="C82" s="916"/>
      <c r="D82" s="915"/>
      <c r="E82" s="915"/>
      <c r="F82" s="923"/>
      <c r="G82" s="1652" t="s">
        <v>1224</v>
      </c>
      <c r="H82" s="1652"/>
      <c r="I82" s="1652"/>
      <c r="J82" s="1652"/>
      <c r="K82" s="1652"/>
      <c r="L82" s="1652"/>
    </row>
    <row r="86" spans="2:13" ht="30" customHeight="1" x14ac:dyDescent="0.25"/>
    <row r="90" spans="2:13" x14ac:dyDescent="0.25">
      <c r="E90" s="924"/>
      <c r="F90" s="923"/>
      <c r="G90" s="915"/>
      <c r="H90" s="1649"/>
      <c r="I90" s="1649"/>
      <c r="J90" s="1649"/>
      <c r="K90" s="1649"/>
      <c r="L90" s="1649"/>
      <c r="M90" s="1649"/>
    </row>
    <row r="91" spans="2:13" x14ac:dyDescent="0.25">
      <c r="E91" s="925"/>
      <c r="F91" s="1645"/>
      <c r="G91" s="1645"/>
      <c r="H91" s="1645"/>
      <c r="I91" s="1645"/>
      <c r="J91" s="1645"/>
      <c r="K91" s="926"/>
      <c r="L91" s="926"/>
      <c r="M91" s="886"/>
    </row>
    <row r="92" spans="2:13" ht="32.25" customHeight="1" x14ac:dyDescent="0.25">
      <c r="E92" s="927" t="s">
        <v>641</v>
      </c>
      <c r="F92" s="927"/>
      <c r="G92" s="927"/>
      <c r="H92" s="927"/>
      <c r="I92" s="927"/>
      <c r="J92" s="927"/>
      <c r="K92" s="927"/>
      <c r="L92" s="927"/>
      <c r="M92" s="927"/>
    </row>
  </sheetData>
  <mergeCells count="21">
    <mergeCell ref="G80:L80"/>
    <mergeCell ref="G81:L81"/>
    <mergeCell ref="G82:L82"/>
    <mergeCell ref="H90:M90"/>
    <mergeCell ref="F91:J9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7" orientation="landscape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02CF0-16F6-46B7-A5B3-0625EFFD337F}">
  <sheetPr>
    <pageSetUpPr fitToPage="1"/>
  </sheetPr>
  <dimension ref="A6:M67"/>
  <sheetViews>
    <sheetView showGridLines="0" topLeftCell="B2" zoomScale="118" zoomScaleNormal="118" workbookViewId="0">
      <selection activeCell="B48" sqref="B48"/>
    </sheetView>
  </sheetViews>
  <sheetFormatPr baseColWidth="10" defaultRowHeight="15" x14ac:dyDescent="0.25"/>
  <cols>
    <col min="1" max="1" width="1.42578125" hidden="1" customWidth="1"/>
    <col min="2" max="2" width="64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1639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4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 t="shared" ref="H24:K24" si="2">SUM(H23)</f>
        <v>430.5</v>
      </c>
      <c r="I24" s="697">
        <f t="shared" si="2"/>
        <v>3528.37</v>
      </c>
      <c r="J24" s="697">
        <f t="shared" si="2"/>
        <v>456</v>
      </c>
      <c r="K24" s="697">
        <f t="shared" si="2"/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3">+G16+G20+G24+G28+G32+G36+G39</f>
        <v>196500</v>
      </c>
      <c r="H41" s="1065">
        <f t="shared" si="3"/>
        <v>5639.55</v>
      </c>
      <c r="I41" s="1065">
        <f t="shared" si="3"/>
        <v>43060.81</v>
      </c>
      <c r="J41" s="1065">
        <f t="shared" si="3"/>
        <v>5973.6</v>
      </c>
      <c r="K41" s="1114">
        <v>0</v>
      </c>
      <c r="L41" s="1065">
        <f t="shared" si="3"/>
        <v>54673.96</v>
      </c>
      <c r="M41" s="1065">
        <f>+M16+M20+M24+M28+M32+M36+M39</f>
        <v>141826.04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633" t="s">
        <v>1250</v>
      </c>
      <c r="H53" s="1633"/>
      <c r="I53" s="1633"/>
      <c r="J53" s="1633"/>
      <c r="K53" s="1633"/>
      <c r="L53" s="1633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578" t="s">
        <v>852</v>
      </c>
      <c r="H54" s="1578"/>
      <c r="I54" s="1578"/>
      <c r="J54" s="1578"/>
      <c r="K54" s="1578"/>
      <c r="L54" s="1578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579" t="s">
        <v>1506</v>
      </c>
      <c r="H55" s="1579"/>
      <c r="I55" s="1579"/>
      <c r="J55" s="1579"/>
      <c r="K55" s="1579"/>
      <c r="L55" s="1579"/>
      <c r="M55" s="537"/>
    </row>
    <row r="56" spans="2:13" x14ac:dyDescent="0.25">
      <c r="B56" s="546"/>
      <c r="C56" s="546"/>
      <c r="D56" s="547"/>
      <c r="E56" s="541"/>
      <c r="F56" s="540"/>
      <c r="G56" s="537"/>
      <c r="H56" s="1580"/>
      <c r="I56" s="1580"/>
      <c r="J56" s="1580"/>
      <c r="K56" s="1580"/>
      <c r="L56" s="1580"/>
      <c r="M56" s="1580"/>
    </row>
    <row r="57" spans="2:13" x14ac:dyDescent="0.25">
      <c r="B57" s="531"/>
      <c r="C57" s="531"/>
      <c r="D57" s="259"/>
      <c r="E57" s="1174"/>
      <c r="F57" s="1503"/>
      <c r="G57" s="1503"/>
      <c r="H57" s="1503"/>
      <c r="I57" s="1503"/>
      <c r="J57" s="1503"/>
      <c r="K57" s="1175"/>
      <c r="L57" s="1175"/>
      <c r="M57" s="259"/>
    </row>
    <row r="58" spans="2:13" ht="63.7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88" right="0.12" top="0.74803149606299213" bottom="0.74803149606299213" header="0.31496062992125984" footer="0.31496062992125984"/>
  <pageSetup scale="51" fitToHeight="0" orientation="landscape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4EF6C-AD81-4754-9F98-53F76EE6DED5}">
  <sheetPr>
    <pageSetUpPr fitToPage="1"/>
  </sheetPr>
  <dimension ref="A6:L34"/>
  <sheetViews>
    <sheetView showGridLines="0" topLeftCell="D1" zoomScale="118" zoomScaleNormal="118" workbookViewId="0">
      <selection activeCell="L11" sqref="L1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1733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85" t="s">
        <v>7</v>
      </c>
      <c r="B12" s="1687" t="s">
        <v>802</v>
      </c>
      <c r="C12" s="1687" t="s">
        <v>10</v>
      </c>
      <c r="D12" s="1067" t="s">
        <v>12</v>
      </c>
      <c r="E12" s="1689" t="s">
        <v>13</v>
      </c>
      <c r="F12" s="1683" t="s">
        <v>14</v>
      </c>
      <c r="G12" s="1683" t="s">
        <v>15</v>
      </c>
      <c r="H12" s="1683" t="s">
        <v>16</v>
      </c>
      <c r="I12" s="1683" t="s">
        <v>17</v>
      </c>
      <c r="J12" s="1683" t="s">
        <v>18</v>
      </c>
      <c r="K12" s="1683" t="s">
        <v>19</v>
      </c>
      <c r="L12" s="1683" t="s">
        <v>20</v>
      </c>
    </row>
    <row r="13" spans="1:12" ht="15" customHeight="1" x14ac:dyDescent="0.25">
      <c r="A13" s="1686"/>
      <c r="B13" s="1688"/>
      <c r="C13" s="1688"/>
      <c r="D13" s="1067" t="s">
        <v>21</v>
      </c>
      <c r="E13" s="1690"/>
      <c r="F13" s="1684"/>
      <c r="G13" s="1684"/>
      <c r="H13" s="1684"/>
      <c r="I13" s="1684"/>
      <c r="J13" s="1684"/>
      <c r="K13" s="1684"/>
      <c r="L13" s="168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633" t="s">
        <v>1255</v>
      </c>
      <c r="G28" s="1633"/>
      <c r="H28" s="1633"/>
      <c r="I28" s="1633"/>
      <c r="J28" s="1633"/>
      <c r="K28" s="1633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578" t="s">
        <v>852</v>
      </c>
      <c r="G29" s="1578"/>
      <c r="H29" s="1578"/>
      <c r="I29" s="1578"/>
      <c r="J29" s="1578"/>
      <c r="K29" s="1578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579" t="s">
        <v>1506</v>
      </c>
      <c r="G30" s="1579"/>
      <c r="H30" s="1579"/>
      <c r="I30" s="1579"/>
      <c r="J30" s="1579"/>
      <c r="K30" s="1579"/>
      <c r="L30" s="537"/>
    </row>
    <row r="31" spans="1:12" x14ac:dyDescent="0.25">
      <c r="A31" s="546"/>
      <c r="B31" s="546"/>
      <c r="C31" s="547"/>
      <c r="D31" s="541"/>
      <c r="E31" s="540"/>
      <c r="F31" s="537"/>
      <c r="G31" s="1580"/>
      <c r="H31" s="1580"/>
      <c r="I31" s="1580"/>
      <c r="J31" s="1580"/>
      <c r="K31" s="1580"/>
      <c r="L31" s="1580"/>
    </row>
    <row r="32" spans="1:12" ht="15.75" x14ac:dyDescent="0.25">
      <c r="A32" s="267"/>
      <c r="B32" s="267"/>
      <c r="C32" s="268"/>
      <c r="D32" s="269"/>
      <c r="E32" s="1500"/>
      <c r="F32" s="1500"/>
      <c r="G32" s="1500"/>
      <c r="H32" s="1500"/>
      <c r="I32" s="1500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4AD13-F5C2-4EA6-88AA-0D3FD08A6211}">
  <sheetPr>
    <pageSetUpPr fitToPage="1"/>
  </sheetPr>
  <dimension ref="A1:N280"/>
  <sheetViews>
    <sheetView showGridLines="0" topLeftCell="A5" zoomScale="84" zoomScaleNormal="84" workbookViewId="0">
      <pane ySplit="17" topLeftCell="A208" activePane="bottomLeft" state="frozen"/>
      <selection activeCell="A5" sqref="A5"/>
      <selection pane="bottomLeft" activeCell="A214" sqref="A214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15.75" x14ac:dyDescent="0.25">
      <c r="A11" s="869"/>
      <c r="B11" s="851"/>
      <c r="C11" s="853"/>
      <c r="D11" s="853"/>
      <c r="E11" s="867"/>
      <c r="F11" s="868"/>
      <c r="G11" s="867"/>
      <c r="H11" s="867"/>
      <c r="I11" s="867"/>
      <c r="J11" s="1089"/>
      <c r="K11" s="1089"/>
      <c r="L11" s="1089"/>
      <c r="M11" s="867"/>
    </row>
    <row r="12" spans="1:14" ht="15.75" x14ac:dyDescent="0.25">
      <c r="A12" s="869"/>
      <c r="B12" s="851"/>
      <c r="C12" s="853"/>
      <c r="D12" s="853"/>
      <c r="E12" s="867"/>
      <c r="F12" s="868"/>
      <c r="G12" s="867"/>
      <c r="H12" s="867"/>
      <c r="I12" s="867"/>
      <c r="J12" s="1089"/>
      <c r="K12" s="1089"/>
      <c r="L12" s="1089"/>
      <c r="M12" s="867"/>
    </row>
    <row r="13" spans="1:14" ht="27" customHeight="1" x14ac:dyDescent="0.25">
      <c r="A13" s="853" t="s">
        <v>641</v>
      </c>
      <c r="B13" s="851"/>
      <c r="C13" s="853"/>
      <c r="D13" s="853"/>
      <c r="E13" s="867"/>
      <c r="F13" s="868"/>
      <c r="G13" s="867"/>
      <c r="H13" s="867" t="s">
        <v>1539</v>
      </c>
      <c r="I13" s="867"/>
      <c r="J13" s="1089"/>
      <c r="K13" s="1089"/>
      <c r="L13" s="1089"/>
      <c r="M13" s="867"/>
    </row>
    <row r="14" spans="1:14" ht="15.75" x14ac:dyDescent="0.25">
      <c r="A14" s="1636" t="s">
        <v>1502</v>
      </c>
      <c r="B14" s="1636"/>
      <c r="C14" s="1636"/>
      <c r="D14" s="1636"/>
      <c r="E14" s="1636"/>
      <c r="F14" s="1636"/>
      <c r="G14" s="1636"/>
      <c r="H14" s="1636"/>
      <c r="I14" s="1636"/>
      <c r="J14" s="1636"/>
      <c r="K14" s="1636"/>
      <c r="L14" s="1636"/>
      <c r="M14" s="1636"/>
    </row>
    <row r="15" spans="1:14" ht="0.75" customHeight="1" x14ac:dyDescent="0.25">
      <c r="A15" s="1636"/>
      <c r="B15" s="1636"/>
      <c r="C15" s="1636"/>
      <c r="D15" s="1636"/>
      <c r="E15" s="1636"/>
      <c r="F15" s="1636"/>
      <c r="G15" s="1636"/>
      <c r="H15" s="1636"/>
      <c r="I15" s="1636"/>
      <c r="J15" s="1636"/>
      <c r="K15" s="1636"/>
      <c r="L15" s="1636"/>
      <c r="M15" s="1636"/>
      <c r="N15" s="1636"/>
    </row>
    <row r="16" spans="1:14" ht="15.75" x14ac:dyDescent="0.25">
      <c r="A16" s="1636" t="s">
        <v>1460</v>
      </c>
      <c r="B16" s="1636"/>
      <c r="C16" s="1636"/>
      <c r="D16" s="1636"/>
      <c r="E16" s="1636"/>
      <c r="F16" s="1636"/>
      <c r="G16" s="1636"/>
      <c r="H16" s="1636"/>
      <c r="I16" s="1636"/>
      <c r="J16" s="1636"/>
      <c r="K16" s="1636"/>
      <c r="L16" s="1636"/>
      <c r="M16" s="1636"/>
    </row>
    <row r="17" spans="1:13" ht="15.75" x14ac:dyDescent="0.25">
      <c r="A17" s="1636" t="s">
        <v>1746</v>
      </c>
      <c r="B17" s="1636"/>
      <c r="C17" s="1636"/>
      <c r="D17" s="1636"/>
      <c r="E17" s="1636"/>
      <c r="F17" s="1636"/>
      <c r="G17" s="1636"/>
      <c r="H17" s="1636"/>
      <c r="I17" s="1636"/>
      <c r="J17" s="1636"/>
      <c r="K17" s="1636"/>
      <c r="L17" s="1636"/>
      <c r="M17" s="1636"/>
    </row>
    <row r="18" spans="1:13" ht="15.75" x14ac:dyDescent="0.25">
      <c r="A18" s="1657" t="s">
        <v>404</v>
      </c>
      <c r="B18" s="1657"/>
      <c r="C18" s="1657"/>
      <c r="D18" s="1657"/>
      <c r="E18" s="1657"/>
      <c r="F18" s="1657"/>
      <c r="G18" s="1657"/>
      <c r="H18" s="1657"/>
      <c r="I18" s="1657"/>
      <c r="J18" s="1657"/>
      <c r="K18" s="1657"/>
      <c r="L18" s="1657"/>
      <c r="M18" s="1657"/>
    </row>
    <row r="19" spans="1:13" ht="15.75" x14ac:dyDescent="0.25">
      <c r="A19" s="851"/>
      <c r="B19" s="851"/>
      <c r="C19" s="851"/>
      <c r="D19" s="851"/>
      <c r="E19" s="851"/>
      <c r="F19" s="851"/>
      <c r="G19" s="851"/>
      <c r="H19" s="851"/>
      <c r="I19" s="851"/>
      <c r="J19" s="1090"/>
      <c r="K19" s="1090"/>
      <c r="L19" s="1090"/>
      <c r="M19" s="851"/>
    </row>
    <row r="20" spans="1:13" ht="15.75" x14ac:dyDescent="0.25">
      <c r="A20" s="1658" t="s">
        <v>7</v>
      </c>
      <c r="B20" s="1658" t="s">
        <v>802</v>
      </c>
      <c r="C20" s="1658" t="s">
        <v>9</v>
      </c>
      <c r="D20" s="1658" t="s">
        <v>11</v>
      </c>
      <c r="E20" s="1057" t="s">
        <v>12</v>
      </c>
      <c r="F20" s="1655" t="s">
        <v>13</v>
      </c>
      <c r="G20" s="1656" t="s">
        <v>14</v>
      </c>
      <c r="H20" s="1656" t="s">
        <v>15</v>
      </c>
      <c r="I20" s="1674" t="s">
        <v>16</v>
      </c>
      <c r="J20" s="1674" t="s">
        <v>17</v>
      </c>
      <c r="K20" s="1674" t="s">
        <v>18</v>
      </c>
      <c r="L20" s="1674" t="s">
        <v>19</v>
      </c>
      <c r="M20" s="1656" t="s">
        <v>20</v>
      </c>
    </row>
    <row r="21" spans="1:13" ht="15.75" x14ac:dyDescent="0.25">
      <c r="A21" s="1658"/>
      <c r="B21" s="1658"/>
      <c r="C21" s="1658"/>
      <c r="D21" s="1658"/>
      <c r="E21" s="1057" t="s">
        <v>21</v>
      </c>
      <c r="F21" s="1655"/>
      <c r="G21" s="1656"/>
      <c r="H21" s="1656"/>
      <c r="I21" s="1674"/>
      <c r="J21" s="1674"/>
      <c r="K21" s="1674"/>
      <c r="L21" s="1674"/>
      <c r="M21" s="1656"/>
    </row>
    <row r="22" spans="1:13" ht="18.75" x14ac:dyDescent="0.3">
      <c r="A22" s="949" t="s">
        <v>1140</v>
      </c>
      <c r="B22" s="950"/>
      <c r="C22" s="949"/>
      <c r="D22" s="949"/>
      <c r="E22" s="951"/>
      <c r="F22" s="952"/>
      <c r="G22" s="953"/>
      <c r="H22" s="953"/>
      <c r="I22" s="954"/>
      <c r="J22" s="951"/>
      <c r="K22" s="951"/>
      <c r="L22" s="951"/>
      <c r="M22" s="953"/>
    </row>
    <row r="23" spans="1:13" ht="18.75" x14ac:dyDescent="0.3">
      <c r="A23" s="955" t="s">
        <v>1645</v>
      </c>
      <c r="B23" s="950" t="s">
        <v>806</v>
      </c>
      <c r="C23" s="955" t="s">
        <v>142</v>
      </c>
      <c r="D23" s="955" t="s">
        <v>1065</v>
      </c>
      <c r="E23" s="956">
        <v>260000</v>
      </c>
      <c r="F23" s="952">
        <v>0</v>
      </c>
      <c r="G23" s="957">
        <v>260000</v>
      </c>
      <c r="H23" s="953">
        <v>7462</v>
      </c>
      <c r="I23" s="954">
        <v>50070.080000000002</v>
      </c>
      <c r="J23" s="951">
        <v>6589.14</v>
      </c>
      <c r="K23" s="951">
        <v>4169.3999999999996</v>
      </c>
      <c r="L23" s="951">
        <f>+H23+I23+J23+K23</f>
        <v>68290.62</v>
      </c>
      <c r="M23" s="953">
        <f>+G23-L23</f>
        <v>191709.38</v>
      </c>
    </row>
    <row r="24" spans="1:13" ht="18.75" x14ac:dyDescent="0.3">
      <c r="A24" s="958" t="s">
        <v>1646</v>
      </c>
      <c r="B24" s="950" t="s">
        <v>806</v>
      </c>
      <c r="C24" s="959" t="s">
        <v>30</v>
      </c>
      <c r="D24" s="955" t="s">
        <v>1065</v>
      </c>
      <c r="E24" s="951">
        <v>210000</v>
      </c>
      <c r="F24" s="952">
        <v>0</v>
      </c>
      <c r="G24" s="953">
        <v>210000</v>
      </c>
      <c r="H24" s="953">
        <v>6027</v>
      </c>
      <c r="I24" s="954">
        <v>37980.120000000003</v>
      </c>
      <c r="J24" s="951">
        <v>6384</v>
      </c>
      <c r="K24" s="951">
        <v>4169.3999999999996</v>
      </c>
      <c r="L24" s="951">
        <f>+H24+I24+J24+K24</f>
        <v>54560.520000000004</v>
      </c>
      <c r="M24" s="953">
        <f>+G24-L24</f>
        <v>155439.47999999998</v>
      </c>
    </row>
    <row r="25" spans="1:13" ht="18.75" x14ac:dyDescent="0.3">
      <c r="A25" s="958" t="s">
        <v>1647</v>
      </c>
      <c r="B25" s="950" t="s">
        <v>807</v>
      </c>
      <c r="C25" s="960" t="s">
        <v>693</v>
      </c>
      <c r="D25" s="960" t="s">
        <v>1066</v>
      </c>
      <c r="E25" s="951">
        <v>130000</v>
      </c>
      <c r="F25" s="952">
        <v>0</v>
      </c>
      <c r="G25" s="953">
        <v>130000</v>
      </c>
      <c r="H25" s="953">
        <v>3731</v>
      </c>
      <c r="I25" s="954">
        <v>18304.39</v>
      </c>
      <c r="J25" s="951">
        <v>3952</v>
      </c>
      <c r="K25" s="951">
        <v>5948.66</v>
      </c>
      <c r="L25" s="951">
        <f>SUM(H25:K25)</f>
        <v>31936.05</v>
      </c>
      <c r="M25" s="953">
        <f>+G25-L25</f>
        <v>98063.95</v>
      </c>
    </row>
    <row r="26" spans="1:13" ht="18.75" x14ac:dyDescent="0.3">
      <c r="A26" s="955" t="s">
        <v>1648</v>
      </c>
      <c r="B26" s="950" t="s">
        <v>806</v>
      </c>
      <c r="C26" s="960" t="s">
        <v>92</v>
      </c>
      <c r="D26" s="960" t="s">
        <v>1067</v>
      </c>
      <c r="E26" s="951">
        <v>60000</v>
      </c>
      <c r="F26" s="974">
        <v>0</v>
      </c>
      <c r="G26" s="951">
        <v>60000</v>
      </c>
      <c r="H26" s="951">
        <v>1722</v>
      </c>
      <c r="I26" s="954">
        <v>3486.68</v>
      </c>
      <c r="J26" s="951">
        <v>1824</v>
      </c>
      <c r="K26" s="951">
        <v>25</v>
      </c>
      <c r="L26" s="951">
        <f>+H26+I26+J26+K26</f>
        <v>7057.68</v>
      </c>
      <c r="M26" s="951">
        <f>+E26-L26</f>
        <v>52942.32</v>
      </c>
    </row>
    <row r="27" spans="1:13" ht="18.75" x14ac:dyDescent="0.3">
      <c r="A27" s="961" t="s">
        <v>752</v>
      </c>
      <c r="B27" s="950"/>
      <c r="C27" s="962">
        <v>4</v>
      </c>
      <c r="D27" s="962"/>
      <c r="E27" s="963">
        <f>SUM(E23:E26)</f>
        <v>660000</v>
      </c>
      <c r="F27" s="964">
        <f t="shared" ref="F27:K27" si="0">SUM(F23:F26)</f>
        <v>0</v>
      </c>
      <c r="G27" s="965">
        <f t="shared" si="0"/>
        <v>660000</v>
      </c>
      <c r="H27" s="966">
        <f t="shared" si="0"/>
        <v>18942</v>
      </c>
      <c r="I27" s="966">
        <f>SUM(I23:I26)</f>
        <v>109841.27</v>
      </c>
      <c r="J27" s="963">
        <f t="shared" si="0"/>
        <v>18749.14</v>
      </c>
      <c r="K27" s="963">
        <f t="shared" si="0"/>
        <v>14312.46</v>
      </c>
      <c r="L27" s="963">
        <f>SUM(L23:L26)</f>
        <v>161844.87</v>
      </c>
      <c r="M27" s="965">
        <f>SUM(M23:M26)</f>
        <v>498155.13</v>
      </c>
    </row>
    <row r="28" spans="1:13" ht="18.75" x14ac:dyDescent="0.3">
      <c r="A28" s="961"/>
      <c r="B28" s="950"/>
      <c r="C28" s="962"/>
      <c r="D28" s="962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61" t="s">
        <v>1732</v>
      </c>
      <c r="B29" s="950"/>
      <c r="C29" s="967"/>
      <c r="D29" s="967"/>
      <c r="E29" s="951"/>
      <c r="F29" s="952"/>
      <c r="G29" s="953"/>
      <c r="H29" s="953"/>
      <c r="I29" s="954"/>
      <c r="J29" s="951"/>
      <c r="K29" s="951"/>
      <c r="L29" s="951"/>
      <c r="M29" s="953"/>
    </row>
    <row r="30" spans="1:13" ht="35.25" customHeight="1" x14ac:dyDescent="0.3">
      <c r="A30" s="958" t="s">
        <v>1649</v>
      </c>
      <c r="B30" s="950" t="s">
        <v>806</v>
      </c>
      <c r="C30" s="980" t="s">
        <v>1403</v>
      </c>
      <c r="D30" s="960" t="s">
        <v>1069</v>
      </c>
      <c r="E30" s="951">
        <v>95000</v>
      </c>
      <c r="F30" s="952">
        <v>0</v>
      </c>
      <c r="G30" s="951">
        <v>95000</v>
      </c>
      <c r="H30" s="953">
        <v>2726.5</v>
      </c>
      <c r="I30" s="954">
        <v>10500.38</v>
      </c>
      <c r="J30" s="951">
        <v>2888</v>
      </c>
      <c r="K30" s="951">
        <v>12510.37</v>
      </c>
      <c r="L30" s="951">
        <f>+H30+I30+J30+K30</f>
        <v>28625.25</v>
      </c>
      <c r="M30" s="953">
        <f>+G30-L30</f>
        <v>66374.75</v>
      </c>
    </row>
    <row r="31" spans="1:13" ht="18.75" x14ac:dyDescent="0.3">
      <c r="A31" s="955" t="s">
        <v>1650</v>
      </c>
      <c r="B31" s="968" t="s">
        <v>807</v>
      </c>
      <c r="C31" s="960" t="s">
        <v>276</v>
      </c>
      <c r="D31" s="960" t="s">
        <v>307</v>
      </c>
      <c r="E31" s="951">
        <v>43500</v>
      </c>
      <c r="F31" s="974">
        <v>0</v>
      </c>
      <c r="G31" s="951">
        <v>43500</v>
      </c>
      <c r="H31" s="951">
        <v>1248.45</v>
      </c>
      <c r="I31" s="1191">
        <v>936.62</v>
      </c>
      <c r="J31" s="951">
        <v>1322.4</v>
      </c>
      <c r="K31" s="951">
        <v>1025</v>
      </c>
      <c r="L31" s="951">
        <f>+H31+I31+J31+K31</f>
        <v>4532.47</v>
      </c>
      <c r="M31" s="953">
        <f>+G31-L31</f>
        <v>38967.53</v>
      </c>
    </row>
    <row r="32" spans="1:13" ht="18.75" x14ac:dyDescent="0.3">
      <c r="A32" s="955" t="s">
        <v>1643</v>
      </c>
      <c r="B32" s="968" t="s">
        <v>807</v>
      </c>
      <c r="C32" s="960" t="s">
        <v>276</v>
      </c>
      <c r="D32" s="960" t="s">
        <v>1069</v>
      </c>
      <c r="E32" s="951">
        <v>43500</v>
      </c>
      <c r="F32" s="974">
        <v>0</v>
      </c>
      <c r="G32" s="951">
        <v>43500</v>
      </c>
      <c r="H32" s="951">
        <v>1248.45</v>
      </c>
      <c r="I32" s="1191">
        <v>936.62</v>
      </c>
      <c r="J32" s="951">
        <v>1322.4</v>
      </c>
      <c r="K32" s="951">
        <v>25</v>
      </c>
      <c r="L32" s="951">
        <f>+H32+I32+J32+K32</f>
        <v>3532.4700000000003</v>
      </c>
      <c r="M32" s="953">
        <f>+G32-L32</f>
        <v>39967.53</v>
      </c>
    </row>
    <row r="33" spans="1:13" ht="18.75" x14ac:dyDescent="0.3">
      <c r="A33" s="955" t="s">
        <v>1651</v>
      </c>
      <c r="B33" s="968" t="s">
        <v>806</v>
      </c>
      <c r="C33" s="960" t="s">
        <v>276</v>
      </c>
      <c r="D33" s="960" t="s">
        <v>307</v>
      </c>
      <c r="E33" s="951">
        <v>37500</v>
      </c>
      <c r="F33" s="974">
        <v>0</v>
      </c>
      <c r="G33" s="951">
        <v>37500</v>
      </c>
      <c r="H33" s="951">
        <v>1076.25</v>
      </c>
      <c r="I33" s="1191">
        <v>89.81</v>
      </c>
      <c r="J33" s="951">
        <v>1140</v>
      </c>
      <c r="K33" s="951">
        <v>25</v>
      </c>
      <c r="L33" s="951">
        <f t="shared" ref="L33" si="1">+H33+I33+J33+K33</f>
        <v>2331.06</v>
      </c>
      <c r="M33" s="953">
        <f>+G33-L33</f>
        <v>35168.94</v>
      </c>
    </row>
    <row r="34" spans="1:13" ht="18.75" x14ac:dyDescent="0.3">
      <c r="A34" s="961" t="s">
        <v>752</v>
      </c>
      <c r="B34" s="950"/>
      <c r="C34" s="962">
        <v>4</v>
      </c>
      <c r="D34" s="962"/>
      <c r="E34" s="963">
        <f>SUM(E30:E33)</f>
        <v>219500</v>
      </c>
      <c r="F34" s="1071">
        <v>0</v>
      </c>
      <c r="G34" s="963">
        <f t="shared" ref="G34:L34" si="2">SUM(G30:G33)</f>
        <v>219500</v>
      </c>
      <c r="H34" s="966">
        <f>SUM(H30:H33)</f>
        <v>6299.65</v>
      </c>
      <c r="I34" s="966">
        <f t="shared" si="2"/>
        <v>12463.43</v>
      </c>
      <c r="J34" s="963">
        <f t="shared" si="2"/>
        <v>6672.7999999999993</v>
      </c>
      <c r="K34" s="963">
        <f t="shared" si="2"/>
        <v>13585.37</v>
      </c>
      <c r="L34" s="963">
        <f t="shared" si="2"/>
        <v>39021.25</v>
      </c>
      <c r="M34" s="963">
        <f>SUM(M30:M33)</f>
        <v>180478.75</v>
      </c>
    </row>
    <row r="35" spans="1:13" ht="18.75" x14ac:dyDescent="0.3">
      <c r="A35" s="961"/>
      <c r="B35" s="950"/>
      <c r="C35" s="967"/>
      <c r="D35" s="967"/>
      <c r="E35" s="963"/>
      <c r="F35" s="952"/>
      <c r="G35" s="965"/>
      <c r="H35" s="965"/>
      <c r="I35" s="966"/>
      <c r="J35" s="963"/>
      <c r="K35" s="963"/>
      <c r="L35" s="963"/>
      <c r="M35" s="965"/>
    </row>
    <row r="36" spans="1:13" ht="18.75" x14ac:dyDescent="0.3">
      <c r="A36" s="961" t="s">
        <v>1555</v>
      </c>
      <c r="B36" s="950"/>
      <c r="C36" s="960"/>
      <c r="D36" s="960"/>
      <c r="E36" s="951"/>
      <c r="F36" s="952"/>
      <c r="G36" s="953"/>
      <c r="H36" s="953"/>
      <c r="I36" s="954"/>
      <c r="J36" s="951"/>
      <c r="K36" s="951"/>
      <c r="L36" s="951"/>
      <c r="M36" s="953"/>
    </row>
    <row r="37" spans="1:13" ht="18.75" x14ac:dyDescent="0.3">
      <c r="A37" s="958" t="s">
        <v>1652</v>
      </c>
      <c r="B37" s="950" t="s">
        <v>806</v>
      </c>
      <c r="C37" s="960" t="s">
        <v>248</v>
      </c>
      <c r="D37" s="960" t="s">
        <v>307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1296.7</v>
      </c>
      <c r="L37" s="951">
        <f>+H37+I37+J37+K37</f>
        <v>4804.17</v>
      </c>
      <c r="M37" s="953">
        <f>+G37-L37</f>
        <v>38695.83</v>
      </c>
    </row>
    <row r="38" spans="1:13" ht="18.75" x14ac:dyDescent="0.3">
      <c r="A38" s="961" t="s">
        <v>749</v>
      </c>
      <c r="B38" s="950"/>
      <c r="C38" s="962">
        <v>1</v>
      </c>
      <c r="D38" s="962"/>
      <c r="E38" s="963">
        <f>SUM(E37:E37)</f>
        <v>43500</v>
      </c>
      <c r="F38" s="964">
        <f t="shared" ref="F38:L38" si="3">SUM(F37:F37)</f>
        <v>0</v>
      </c>
      <c r="G38" s="965">
        <f t="shared" si="3"/>
        <v>43500</v>
      </c>
      <c r="H38" s="1177">
        <f t="shared" si="3"/>
        <v>1248.45</v>
      </c>
      <c r="I38" s="966">
        <f t="shared" si="3"/>
        <v>936.62</v>
      </c>
      <c r="J38" s="963">
        <f t="shared" si="3"/>
        <v>1322.4</v>
      </c>
      <c r="K38" s="963">
        <f t="shared" si="3"/>
        <v>1296.7</v>
      </c>
      <c r="L38" s="963">
        <f t="shared" si="3"/>
        <v>4804.17</v>
      </c>
      <c r="M38" s="965">
        <f>SUM(M37:M37)</f>
        <v>38695.83</v>
      </c>
    </row>
    <row r="39" spans="1:13" ht="18.75" x14ac:dyDescent="0.3">
      <c r="A39" s="958"/>
      <c r="B39" s="950"/>
      <c r="C39" s="960"/>
      <c r="D39" s="960"/>
      <c r="E39" s="951"/>
      <c r="F39" s="952"/>
      <c r="G39" s="953"/>
      <c r="H39" s="953"/>
      <c r="I39" s="954"/>
      <c r="J39" s="951"/>
      <c r="K39" s="951"/>
      <c r="L39" s="951"/>
      <c r="M39" s="953"/>
    </row>
    <row r="40" spans="1:13" ht="18.75" x14ac:dyDescent="0.3">
      <c r="A40" s="961" t="s">
        <v>838</v>
      </c>
      <c r="B40" s="950"/>
      <c r="C40" s="967"/>
      <c r="D40" s="967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58" t="s">
        <v>1653</v>
      </c>
      <c r="B41" s="950" t="s">
        <v>807</v>
      </c>
      <c r="C41" s="960" t="s">
        <v>1218</v>
      </c>
      <c r="D41" s="960" t="s">
        <v>1066</v>
      </c>
      <c r="E41" s="951">
        <v>185000</v>
      </c>
      <c r="F41" s="952">
        <v>0</v>
      </c>
      <c r="G41" s="953">
        <v>185000</v>
      </c>
      <c r="H41" s="953">
        <v>5309.5</v>
      </c>
      <c r="I41" s="954">
        <v>30812.9</v>
      </c>
      <c r="J41" s="951">
        <v>5624</v>
      </c>
      <c r="K41" s="951">
        <v>5171.38</v>
      </c>
      <c r="L41" s="951">
        <f t="shared" ref="L41:L46" si="4">+H41+I41+J41+K41</f>
        <v>46917.78</v>
      </c>
      <c r="M41" s="953">
        <f>+G41-L41</f>
        <v>138082.22</v>
      </c>
    </row>
    <row r="42" spans="1:13" ht="18.75" x14ac:dyDescent="0.3">
      <c r="A42" s="958" t="s">
        <v>1054</v>
      </c>
      <c r="B42" s="950" t="s">
        <v>807</v>
      </c>
      <c r="C42" s="960" t="s">
        <v>276</v>
      </c>
      <c r="D42" s="960" t="s">
        <v>307</v>
      </c>
      <c r="E42" s="951">
        <v>43500</v>
      </c>
      <c r="F42" s="952">
        <v>0</v>
      </c>
      <c r="G42" s="953">
        <v>43500</v>
      </c>
      <c r="H42" s="953">
        <v>1248.45</v>
      </c>
      <c r="I42" s="1191">
        <v>679.3</v>
      </c>
      <c r="J42" s="951">
        <v>1322.4</v>
      </c>
      <c r="K42" s="951">
        <v>1740.46</v>
      </c>
      <c r="L42" s="951">
        <f t="shared" si="4"/>
        <v>4990.6100000000006</v>
      </c>
      <c r="M42" s="953">
        <f t="shared" ref="M42:M46" si="5">+G42-L42</f>
        <v>38509.39</v>
      </c>
    </row>
    <row r="43" spans="1:13" ht="18.75" x14ac:dyDescent="0.3">
      <c r="A43" s="958" t="s">
        <v>1314</v>
      </c>
      <c r="B43" s="950" t="s">
        <v>807</v>
      </c>
      <c r="C43" s="960" t="s">
        <v>276</v>
      </c>
      <c r="D43" s="960" t="s">
        <v>321</v>
      </c>
      <c r="E43" s="951">
        <v>43500</v>
      </c>
      <c r="F43" s="952">
        <v>0</v>
      </c>
      <c r="G43" s="953">
        <v>43500</v>
      </c>
      <c r="H43" s="953">
        <v>1248.45</v>
      </c>
      <c r="I43" s="1191">
        <v>936.62</v>
      </c>
      <c r="J43" s="951">
        <v>1322.4</v>
      </c>
      <c r="K43" s="951">
        <v>125</v>
      </c>
      <c r="L43" s="951">
        <f t="shared" si="4"/>
        <v>3632.4700000000003</v>
      </c>
      <c r="M43" s="953">
        <f t="shared" si="5"/>
        <v>39867.53</v>
      </c>
    </row>
    <row r="44" spans="1:13" ht="18.75" x14ac:dyDescent="0.3">
      <c r="A44" s="958" t="s">
        <v>1654</v>
      </c>
      <c r="B44" s="950" t="s">
        <v>807</v>
      </c>
      <c r="C44" s="960" t="s">
        <v>276</v>
      </c>
      <c r="D44" s="960" t="s">
        <v>307</v>
      </c>
      <c r="E44" s="951">
        <v>43500</v>
      </c>
      <c r="F44" s="952">
        <v>0</v>
      </c>
      <c r="G44" s="953">
        <v>43500</v>
      </c>
      <c r="H44" s="953">
        <v>1248.45</v>
      </c>
      <c r="I44" s="1191">
        <v>936.62</v>
      </c>
      <c r="J44" s="951">
        <v>1322.4</v>
      </c>
      <c r="K44" s="951">
        <v>25</v>
      </c>
      <c r="L44" s="951">
        <f t="shared" si="4"/>
        <v>3532.4700000000003</v>
      </c>
      <c r="M44" s="953">
        <f t="shared" si="5"/>
        <v>39967.53</v>
      </c>
    </row>
    <row r="45" spans="1:13" ht="18.75" x14ac:dyDescent="0.3">
      <c r="A45" s="955" t="s">
        <v>1437</v>
      </c>
      <c r="B45" s="950" t="s">
        <v>807</v>
      </c>
      <c r="C45" s="960" t="s">
        <v>276</v>
      </c>
      <c r="D45" s="960" t="s">
        <v>307</v>
      </c>
      <c r="E45" s="951">
        <v>43500</v>
      </c>
      <c r="F45" s="974">
        <v>0</v>
      </c>
      <c r="G45" s="951">
        <v>43500</v>
      </c>
      <c r="H45" s="951">
        <v>1248.45</v>
      </c>
      <c r="I45" s="1191">
        <v>936.62</v>
      </c>
      <c r="J45" s="951">
        <v>1322.4</v>
      </c>
      <c r="K45" s="951">
        <v>25</v>
      </c>
      <c r="L45" s="951">
        <f t="shared" si="4"/>
        <v>3532.4700000000003</v>
      </c>
      <c r="M45" s="953">
        <f t="shared" si="5"/>
        <v>39967.53</v>
      </c>
    </row>
    <row r="46" spans="1:13" ht="18.75" x14ac:dyDescent="0.3">
      <c r="A46" s="955" t="s">
        <v>1323</v>
      </c>
      <c r="B46" s="950" t="s">
        <v>807</v>
      </c>
      <c r="C46" s="960" t="s">
        <v>337</v>
      </c>
      <c r="D46" s="960" t="s">
        <v>321</v>
      </c>
      <c r="E46" s="951">
        <v>55000</v>
      </c>
      <c r="F46" s="974">
        <v>0</v>
      </c>
      <c r="G46" s="951">
        <v>55000</v>
      </c>
      <c r="H46" s="951">
        <v>1578.5</v>
      </c>
      <c r="I46" s="954">
        <v>2559.6799999999998</v>
      </c>
      <c r="J46" s="951">
        <v>1672</v>
      </c>
      <c r="K46" s="951">
        <v>25</v>
      </c>
      <c r="L46" s="951">
        <f t="shared" si="4"/>
        <v>5835.18</v>
      </c>
      <c r="M46" s="953">
        <f t="shared" si="5"/>
        <v>49164.82</v>
      </c>
    </row>
    <row r="47" spans="1:13" ht="18.75" x14ac:dyDescent="0.3">
      <c r="A47" s="961" t="s">
        <v>749</v>
      </c>
      <c r="B47" s="950"/>
      <c r="C47" s="962">
        <v>6</v>
      </c>
      <c r="D47" s="962"/>
      <c r="E47" s="963">
        <f>SUM(E41:E46)</f>
        <v>414000</v>
      </c>
      <c r="F47" s="1071">
        <v>0</v>
      </c>
      <c r="G47" s="963">
        <f t="shared" ref="G47:M47" si="6">SUM(G41:G46)</f>
        <v>414000</v>
      </c>
      <c r="H47" s="966">
        <f t="shared" si="6"/>
        <v>11881.800000000001</v>
      </c>
      <c r="I47" s="966">
        <f t="shared" si="6"/>
        <v>36861.740000000005</v>
      </c>
      <c r="J47" s="963">
        <f t="shared" si="6"/>
        <v>12585.599999999999</v>
      </c>
      <c r="K47" s="963">
        <f t="shared" si="6"/>
        <v>7111.84</v>
      </c>
      <c r="L47" s="963">
        <f t="shared" si="6"/>
        <v>68440.98000000001</v>
      </c>
      <c r="M47" s="963">
        <f t="shared" si="6"/>
        <v>345559.01999999996</v>
      </c>
    </row>
    <row r="48" spans="1:13" ht="18.75" x14ac:dyDescent="0.3">
      <c r="A48" s="961"/>
      <c r="B48" s="950"/>
      <c r="C48" s="962"/>
      <c r="D48" s="962"/>
      <c r="E48" s="963"/>
      <c r="F48" s="964"/>
      <c r="G48" s="965"/>
      <c r="H48" s="965"/>
      <c r="I48" s="966"/>
      <c r="J48" s="963"/>
      <c r="K48" s="963"/>
      <c r="L48" s="963"/>
      <c r="M48" s="965"/>
    </row>
    <row r="49" spans="1:13" ht="18.75" x14ac:dyDescent="0.3">
      <c r="A49" s="961" t="s">
        <v>1144</v>
      </c>
      <c r="B49" s="950"/>
      <c r="C49" s="962"/>
      <c r="D49" s="962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customHeight="1" x14ac:dyDescent="0.3">
      <c r="A50" s="955" t="s">
        <v>1655</v>
      </c>
      <c r="B50" s="969" t="s">
        <v>807</v>
      </c>
      <c r="C50" s="970" t="s">
        <v>925</v>
      </c>
      <c r="D50" s="960" t="s">
        <v>1069</v>
      </c>
      <c r="E50" s="951">
        <v>75000</v>
      </c>
      <c r="F50" s="971">
        <v>0</v>
      </c>
      <c r="G50" s="972">
        <v>75000</v>
      </c>
      <c r="H50" s="972">
        <v>2152.5</v>
      </c>
      <c r="I50" s="954">
        <v>6309.38</v>
      </c>
      <c r="J50" s="951">
        <v>2280</v>
      </c>
      <c r="K50" s="951">
        <v>25</v>
      </c>
      <c r="L50" s="951">
        <f>+H50+I50+J50+K50</f>
        <v>10766.880000000001</v>
      </c>
      <c r="M50" s="953">
        <f>+G50-L50</f>
        <v>64233.119999999995</v>
      </c>
    </row>
    <row r="51" spans="1:13" ht="18.75" x14ac:dyDescent="0.3">
      <c r="A51" s="961" t="s">
        <v>749</v>
      </c>
      <c r="B51" s="950"/>
      <c r="C51" s="962">
        <v>1</v>
      </c>
      <c r="D51" s="962"/>
      <c r="E51" s="963">
        <f>SUM(E50)</f>
        <v>75000</v>
      </c>
      <c r="F51" s="964">
        <f>SUM(F50)</f>
        <v>0</v>
      </c>
      <c r="G51" s="965">
        <v>75000</v>
      </c>
      <c r="H51" s="966">
        <f t="shared" ref="H51:L51" si="7">SUM(H50)</f>
        <v>2152.5</v>
      </c>
      <c r="I51" s="966">
        <f t="shared" si="7"/>
        <v>6309.38</v>
      </c>
      <c r="J51" s="963">
        <f t="shared" si="7"/>
        <v>2280</v>
      </c>
      <c r="K51" s="963">
        <f t="shared" si="7"/>
        <v>25</v>
      </c>
      <c r="L51" s="963">
        <f t="shared" si="7"/>
        <v>10766.880000000001</v>
      </c>
      <c r="M51" s="965">
        <f>SUM(M50)</f>
        <v>64233.119999999995</v>
      </c>
    </row>
    <row r="52" spans="1:13" ht="18.75" x14ac:dyDescent="0.3">
      <c r="A52" s="961"/>
      <c r="B52" s="950"/>
      <c r="C52" s="962"/>
      <c r="D52" s="962"/>
      <c r="E52" s="963"/>
      <c r="F52" s="964"/>
      <c r="G52" s="965"/>
      <c r="H52" s="965"/>
      <c r="I52" s="966"/>
      <c r="J52" s="963"/>
      <c r="K52" s="963"/>
      <c r="L52" s="963"/>
      <c r="M52" s="965"/>
    </row>
    <row r="53" spans="1:13" ht="18.75" x14ac:dyDescent="0.3">
      <c r="A53" s="961" t="s">
        <v>1530</v>
      </c>
      <c r="B53" s="950"/>
      <c r="C53" s="967"/>
      <c r="D53" s="967"/>
      <c r="E53" s="963"/>
      <c r="F53" s="952"/>
      <c r="G53" s="965"/>
      <c r="H53" s="965"/>
      <c r="I53" s="966"/>
      <c r="J53" s="963"/>
      <c r="K53" s="963"/>
      <c r="L53" s="963"/>
      <c r="M53" s="965"/>
    </row>
    <row r="54" spans="1:13" ht="18.75" x14ac:dyDescent="0.3">
      <c r="A54" s="958" t="s">
        <v>1656</v>
      </c>
      <c r="B54" s="950" t="s">
        <v>806</v>
      </c>
      <c r="C54" s="960" t="s">
        <v>120</v>
      </c>
      <c r="D54" s="960" t="s">
        <v>1067</v>
      </c>
      <c r="E54" s="951">
        <v>30000</v>
      </c>
      <c r="F54" s="952">
        <v>0</v>
      </c>
      <c r="G54" s="953">
        <v>30000</v>
      </c>
      <c r="H54" s="953">
        <v>861</v>
      </c>
      <c r="I54" s="1191">
        <v>0</v>
      </c>
      <c r="J54" s="951">
        <v>912</v>
      </c>
      <c r="K54" s="951">
        <v>1740.46</v>
      </c>
      <c r="L54" s="951">
        <f>+H54+I54+J54+K54</f>
        <v>3513.46</v>
      </c>
      <c r="M54" s="953">
        <f>+G54-L54</f>
        <v>26486.54</v>
      </c>
    </row>
    <row r="55" spans="1:13" ht="18.75" x14ac:dyDescent="0.3">
      <c r="A55" s="955" t="s">
        <v>1657</v>
      </c>
      <c r="B55" s="950" t="s">
        <v>807</v>
      </c>
      <c r="C55" s="960" t="s">
        <v>125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1191">
        <v>936.62</v>
      </c>
      <c r="J55" s="951">
        <v>1322.4</v>
      </c>
      <c r="K55" s="951">
        <v>25</v>
      </c>
      <c r="L55" s="951">
        <f>+H55+I55+J55+K55</f>
        <v>3532.4700000000003</v>
      </c>
      <c r="M55" s="953">
        <f>+G55-L55</f>
        <v>39967.53</v>
      </c>
    </row>
    <row r="56" spans="1:13" ht="18.75" x14ac:dyDescent="0.3">
      <c r="A56" s="961" t="s">
        <v>749</v>
      </c>
      <c r="B56" s="950"/>
      <c r="C56" s="962">
        <v>2</v>
      </c>
      <c r="D56" s="962"/>
      <c r="E56" s="963">
        <f>SUM(E54:E55)</f>
        <v>73500</v>
      </c>
      <c r="F56" s="964">
        <f t="shared" ref="F56:L56" si="8">SUM(F54:F55)</f>
        <v>0</v>
      </c>
      <c r="G56" s="965">
        <f t="shared" si="8"/>
        <v>73500</v>
      </c>
      <c r="H56" s="966">
        <f t="shared" si="8"/>
        <v>2109.4499999999998</v>
      </c>
      <c r="I56" s="1192">
        <f t="shared" si="8"/>
        <v>936.62</v>
      </c>
      <c r="J56" s="963">
        <f t="shared" si="8"/>
        <v>2234.4</v>
      </c>
      <c r="K56" s="963">
        <f t="shared" si="8"/>
        <v>1765.46</v>
      </c>
      <c r="L56" s="963">
        <f t="shared" si="8"/>
        <v>7045.93</v>
      </c>
      <c r="M56" s="965">
        <f>SUM(M54:M55)</f>
        <v>66454.070000000007</v>
      </c>
    </row>
    <row r="57" spans="1:13" ht="18.75" x14ac:dyDescent="0.3">
      <c r="A57" s="961"/>
      <c r="B57" s="950"/>
      <c r="C57" s="967"/>
      <c r="D57" s="967"/>
      <c r="E57" s="963"/>
      <c r="F57" s="964"/>
      <c r="G57" s="965"/>
      <c r="H57" s="965"/>
      <c r="I57" s="966"/>
      <c r="J57" s="963"/>
      <c r="K57" s="963"/>
      <c r="L57" s="963"/>
      <c r="M57" s="965"/>
    </row>
    <row r="58" spans="1:13" ht="18.75" x14ac:dyDescent="0.3">
      <c r="A58" s="961" t="s">
        <v>1531</v>
      </c>
      <c r="B58" s="950"/>
      <c r="C58" s="967"/>
      <c r="D58" s="967"/>
      <c r="E58" s="963"/>
      <c r="F58" s="964"/>
      <c r="G58" s="965"/>
      <c r="H58" s="965"/>
      <c r="I58" s="966"/>
      <c r="J58" s="963"/>
      <c r="K58" s="963"/>
      <c r="L58" s="963"/>
      <c r="M58" s="965"/>
    </row>
    <row r="59" spans="1:13" s="259" customFormat="1" ht="18.75" x14ac:dyDescent="0.3">
      <c r="A59" s="1258" t="s">
        <v>169</v>
      </c>
      <c r="B59" s="1256" t="s">
        <v>807</v>
      </c>
      <c r="C59" s="1257" t="s">
        <v>309</v>
      </c>
      <c r="D59" s="1257" t="s">
        <v>307</v>
      </c>
      <c r="E59" s="954">
        <v>43500</v>
      </c>
      <c r="F59" s="1191">
        <v>0</v>
      </c>
      <c r="G59" s="954">
        <v>43500</v>
      </c>
      <c r="H59" s="954">
        <v>1248.45</v>
      </c>
      <c r="I59" s="1191">
        <v>936.62</v>
      </c>
      <c r="J59" s="954">
        <v>1322.4</v>
      </c>
      <c r="K59" s="954">
        <v>1296.7</v>
      </c>
      <c r="L59" s="954">
        <f>+H59+I59+J59+K59</f>
        <v>4804.17</v>
      </c>
      <c r="M59" s="954">
        <f>+G59-L59</f>
        <v>38695.83</v>
      </c>
    </row>
    <row r="60" spans="1:13" ht="18.75" x14ac:dyDescent="0.3">
      <c r="A60" s="958" t="s">
        <v>226</v>
      </c>
      <c r="B60" s="950" t="s">
        <v>806</v>
      </c>
      <c r="C60" s="959" t="s">
        <v>1461</v>
      </c>
      <c r="D60" s="960" t="s">
        <v>307</v>
      </c>
      <c r="E60" s="951">
        <v>35000</v>
      </c>
      <c r="F60" s="952">
        <v>0</v>
      </c>
      <c r="G60" s="953">
        <v>35000</v>
      </c>
      <c r="H60" s="953">
        <v>1004.5</v>
      </c>
      <c r="I60" s="1191">
        <v>0</v>
      </c>
      <c r="J60" s="951">
        <v>1064</v>
      </c>
      <c r="K60" s="951">
        <v>25</v>
      </c>
      <c r="L60" s="951">
        <f>+H60+I60+J60+K60</f>
        <v>2093.5</v>
      </c>
      <c r="M60" s="953">
        <f>+G60-L60</f>
        <v>32906.5</v>
      </c>
    </row>
    <row r="61" spans="1:13" ht="18.75" x14ac:dyDescent="0.3">
      <c r="A61" s="1230" t="s">
        <v>749</v>
      </c>
      <c r="B61" s="1231"/>
      <c r="C61" s="1232">
        <v>2</v>
      </c>
      <c r="D61" s="1232"/>
      <c r="E61" s="1233">
        <f>SUM(E59:E60)</f>
        <v>78500</v>
      </c>
      <c r="F61" s="964">
        <v>0</v>
      </c>
      <c r="G61" s="1233">
        <f t="shared" ref="G61:M61" si="9">SUM(G59:G60)</f>
        <v>78500</v>
      </c>
      <c r="H61" s="1233">
        <f t="shared" si="9"/>
        <v>2252.9499999999998</v>
      </c>
      <c r="I61" s="1233">
        <f t="shared" si="9"/>
        <v>936.62</v>
      </c>
      <c r="J61" s="1233">
        <f t="shared" si="9"/>
        <v>2386.4</v>
      </c>
      <c r="K61" s="1233">
        <f t="shared" si="9"/>
        <v>1321.7</v>
      </c>
      <c r="L61" s="1233">
        <f t="shared" si="9"/>
        <v>6897.67</v>
      </c>
      <c r="M61" s="1233">
        <f t="shared" si="9"/>
        <v>71602.33</v>
      </c>
    </row>
    <row r="62" spans="1:13" ht="23.25" customHeight="1" x14ac:dyDescent="0.25">
      <c r="A62" s="153"/>
      <c r="B62" s="153"/>
      <c r="C62" s="153"/>
      <c r="D62" s="153"/>
      <c r="E62" s="153"/>
      <c r="F62" s="153"/>
      <c r="G62" s="153"/>
      <c r="H62" s="153"/>
      <c r="I62" s="1234"/>
      <c r="J62" s="153"/>
      <c r="K62" s="153"/>
      <c r="L62" s="153"/>
      <c r="M62" s="153"/>
    </row>
    <row r="63" spans="1:13" ht="18.75" x14ac:dyDescent="0.3">
      <c r="A63" s="1235" t="s">
        <v>1145</v>
      </c>
      <c r="B63" s="1236"/>
      <c r="C63" s="1237"/>
      <c r="D63" s="1237"/>
      <c r="E63" s="1238"/>
      <c r="F63" s="1239"/>
      <c r="G63" s="1240"/>
      <c r="H63" s="1240"/>
      <c r="I63" s="1241"/>
      <c r="J63" s="1238"/>
      <c r="K63" s="1238"/>
      <c r="L63" s="1238"/>
      <c r="M63" s="1240"/>
    </row>
    <row r="64" spans="1:13" s="259" customFormat="1" ht="18.75" x14ac:dyDescent="0.3">
      <c r="A64" s="1258" t="s">
        <v>1143</v>
      </c>
      <c r="B64" s="1256" t="s">
        <v>807</v>
      </c>
      <c r="C64" s="1257" t="s">
        <v>276</v>
      </c>
      <c r="D64" s="1257" t="s">
        <v>307</v>
      </c>
      <c r="E64" s="954">
        <v>43500</v>
      </c>
      <c r="F64" s="1191">
        <v>0</v>
      </c>
      <c r="G64" s="954">
        <v>43500</v>
      </c>
      <c r="H64" s="954">
        <v>1248.45</v>
      </c>
      <c r="I64" s="1191">
        <v>936.62</v>
      </c>
      <c r="J64" s="954">
        <v>1322.4</v>
      </c>
      <c r="K64" s="954">
        <v>25</v>
      </c>
      <c r="L64" s="954">
        <f>+H64+I64+J64+K64</f>
        <v>3532.4700000000003</v>
      </c>
      <c r="M64" s="954">
        <f>+G64-L64</f>
        <v>39967.53</v>
      </c>
    </row>
    <row r="65" spans="1:13" ht="18.75" x14ac:dyDescent="0.3">
      <c r="A65" s="955" t="s">
        <v>346</v>
      </c>
      <c r="B65" s="950" t="s">
        <v>806</v>
      </c>
      <c r="C65" s="960" t="s">
        <v>309</v>
      </c>
      <c r="D65" s="960" t="s">
        <v>307</v>
      </c>
      <c r="E65" s="951">
        <v>37500</v>
      </c>
      <c r="F65" s="974">
        <v>0</v>
      </c>
      <c r="G65" s="951">
        <v>37500</v>
      </c>
      <c r="H65" s="951">
        <v>1076.25</v>
      </c>
      <c r="I65" s="1191">
        <v>89.81</v>
      </c>
      <c r="J65" s="951">
        <v>1140</v>
      </c>
      <c r="K65" s="951">
        <v>525</v>
      </c>
      <c r="L65" s="951">
        <f>+H65+I65+J65+K65</f>
        <v>2831.06</v>
      </c>
      <c r="M65" s="951">
        <f t="shared" ref="M65:M66" si="10">+G65-L65</f>
        <v>34668.94</v>
      </c>
    </row>
    <row r="66" spans="1:13" ht="18.75" x14ac:dyDescent="0.3">
      <c r="A66" s="955" t="s">
        <v>1658</v>
      </c>
      <c r="B66" s="950" t="s">
        <v>806</v>
      </c>
      <c r="C66" s="960" t="s">
        <v>309</v>
      </c>
      <c r="D66" s="960" t="s">
        <v>307</v>
      </c>
      <c r="E66" s="951">
        <v>37500</v>
      </c>
      <c r="F66" s="974">
        <v>0</v>
      </c>
      <c r="G66" s="951">
        <v>37500</v>
      </c>
      <c r="H66" s="951">
        <v>1076.25</v>
      </c>
      <c r="I66" s="1191">
        <v>89.81</v>
      </c>
      <c r="J66" s="951">
        <v>1140</v>
      </c>
      <c r="K66" s="951">
        <v>454.5</v>
      </c>
      <c r="L66" s="951">
        <v>2760.56</v>
      </c>
      <c r="M66" s="951">
        <f t="shared" si="10"/>
        <v>34739.440000000002</v>
      </c>
    </row>
    <row r="67" spans="1:13" ht="18.75" x14ac:dyDescent="0.3">
      <c r="A67" s="961" t="s">
        <v>749</v>
      </c>
      <c r="B67" s="950"/>
      <c r="C67" s="962">
        <v>3</v>
      </c>
      <c r="D67" s="962"/>
      <c r="E67" s="963">
        <f>SUM(E64:E66)</f>
        <v>118500</v>
      </c>
      <c r="F67" s="1071">
        <v>0</v>
      </c>
      <c r="G67" s="963">
        <f t="shared" ref="G67:M67" si="11">SUM(G64:G66)</f>
        <v>118500</v>
      </c>
      <c r="H67" s="963">
        <f t="shared" si="11"/>
        <v>3400.95</v>
      </c>
      <c r="I67" s="963">
        <f t="shared" si="11"/>
        <v>1116.24</v>
      </c>
      <c r="J67" s="963">
        <f t="shared" si="11"/>
        <v>3602.4</v>
      </c>
      <c r="K67" s="963">
        <f t="shared" si="11"/>
        <v>1004.5</v>
      </c>
      <c r="L67" s="963">
        <f t="shared" si="11"/>
        <v>9124.09</v>
      </c>
      <c r="M67" s="963">
        <f t="shared" si="11"/>
        <v>109375.91</v>
      </c>
    </row>
    <row r="68" spans="1:13" ht="18.75" x14ac:dyDescent="0.3">
      <c r="A68" s="961"/>
      <c r="B68" s="950"/>
      <c r="C68" s="967"/>
      <c r="D68" s="967"/>
      <c r="E68" s="963"/>
      <c r="F68" s="964"/>
      <c r="G68" s="965"/>
      <c r="H68" s="965"/>
      <c r="I68" s="966"/>
      <c r="J68" s="1071"/>
      <c r="K68" s="963"/>
      <c r="L68" s="963"/>
      <c r="M68" s="965"/>
    </row>
    <row r="69" spans="1:13" ht="18.75" x14ac:dyDescent="0.3">
      <c r="A69" s="961" t="s">
        <v>1135</v>
      </c>
      <c r="B69" s="950"/>
      <c r="C69" s="967"/>
      <c r="D69" s="967"/>
      <c r="E69" s="963"/>
      <c r="F69" s="964"/>
      <c r="G69" s="965"/>
      <c r="H69" s="965"/>
      <c r="I69" s="966"/>
      <c r="J69" s="963"/>
      <c r="K69" s="963"/>
      <c r="L69" s="963"/>
      <c r="M69" s="965"/>
    </row>
    <row r="70" spans="1:13" ht="18.75" x14ac:dyDescent="0.3">
      <c r="A70" s="955" t="s">
        <v>545</v>
      </c>
      <c r="B70" s="950" t="s">
        <v>806</v>
      </c>
      <c r="C70" s="960" t="s">
        <v>1139</v>
      </c>
      <c r="D70" s="960" t="s">
        <v>307</v>
      </c>
      <c r="E70" s="951">
        <v>43500</v>
      </c>
      <c r="F70" s="952">
        <v>0</v>
      </c>
      <c r="G70" s="953">
        <v>43500</v>
      </c>
      <c r="H70" s="953">
        <v>1248.45</v>
      </c>
      <c r="I70" s="954">
        <v>936.62</v>
      </c>
      <c r="J70" s="951">
        <v>1322.4</v>
      </c>
      <c r="K70" s="951">
        <v>25</v>
      </c>
      <c r="L70" s="951">
        <f t="shared" ref="L70:L81" si="12">+H70+I70+J70+K70</f>
        <v>3532.4700000000003</v>
      </c>
      <c r="M70" s="953">
        <f>+G70-L70</f>
        <v>39967.53</v>
      </c>
    </row>
    <row r="71" spans="1:13" ht="18.75" x14ac:dyDescent="0.3">
      <c r="A71" s="958" t="s">
        <v>1347</v>
      </c>
      <c r="B71" s="950" t="s">
        <v>807</v>
      </c>
      <c r="C71" s="977" t="s">
        <v>327</v>
      </c>
      <c r="D71" s="960" t="s">
        <v>321</v>
      </c>
      <c r="E71" s="951">
        <v>43500</v>
      </c>
      <c r="F71" s="952">
        <v>0</v>
      </c>
      <c r="G71" s="953">
        <v>43500</v>
      </c>
      <c r="H71" s="953">
        <v>1248.45</v>
      </c>
      <c r="I71" s="1191">
        <v>936.62</v>
      </c>
      <c r="J71" s="951">
        <v>1322.4</v>
      </c>
      <c r="K71" s="951">
        <v>25</v>
      </c>
      <c r="L71" s="951">
        <f>+H71+I71+J71+K71</f>
        <v>3532.4700000000003</v>
      </c>
      <c r="M71" s="953">
        <f>+G71-L71</f>
        <v>39967.53</v>
      </c>
    </row>
    <row r="72" spans="1:13" s="259" customFormat="1" ht="18.75" x14ac:dyDescent="0.3">
      <c r="A72" s="1255" t="s">
        <v>1659</v>
      </c>
      <c r="B72" s="1256" t="s">
        <v>806</v>
      </c>
      <c r="C72" s="1257" t="s">
        <v>1461</v>
      </c>
      <c r="D72" s="1257" t="s">
        <v>1067</v>
      </c>
      <c r="E72" s="954">
        <v>30000</v>
      </c>
      <c r="F72" s="1191">
        <v>0</v>
      </c>
      <c r="G72" s="954">
        <v>30000</v>
      </c>
      <c r="H72" s="954">
        <v>861</v>
      </c>
      <c r="I72" s="1191">
        <v>0</v>
      </c>
      <c r="J72" s="954">
        <v>912</v>
      </c>
      <c r="K72" s="954">
        <v>6341.6</v>
      </c>
      <c r="L72" s="954">
        <f t="shared" si="12"/>
        <v>8114.6</v>
      </c>
      <c r="M72" s="954">
        <f t="shared" ref="M72:M81" si="13">+G72-L72</f>
        <v>21885.4</v>
      </c>
    </row>
    <row r="73" spans="1:13" ht="18.75" x14ac:dyDescent="0.3">
      <c r="A73" s="958" t="s">
        <v>1660</v>
      </c>
      <c r="B73" s="950" t="s">
        <v>806</v>
      </c>
      <c r="C73" s="960" t="s">
        <v>1461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>+H73+I73+J73+K73</f>
        <v>1798</v>
      </c>
      <c r="M73" s="953">
        <f>+G73-L73</f>
        <v>28202</v>
      </c>
    </row>
    <row r="74" spans="1:13" ht="18.75" x14ac:dyDescent="0.3">
      <c r="A74" s="958" t="s">
        <v>99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52">
        <v>0</v>
      </c>
      <c r="G74" s="953">
        <v>30000</v>
      </c>
      <c r="H74" s="953">
        <v>861</v>
      </c>
      <c r="I74" s="1191">
        <v>0</v>
      </c>
      <c r="J74" s="951">
        <v>912</v>
      </c>
      <c r="K74" s="951">
        <v>125</v>
      </c>
      <c r="L74" s="951">
        <f>+H74+I74+J74+K74</f>
        <v>1898</v>
      </c>
      <c r="M74" s="953">
        <f>+G74-L74</f>
        <v>28102</v>
      </c>
    </row>
    <row r="75" spans="1:13" ht="18.75" x14ac:dyDescent="0.3">
      <c r="A75" s="958" t="s">
        <v>1661</v>
      </c>
      <c r="B75" s="950" t="s">
        <v>806</v>
      </c>
      <c r="C75" s="960" t="s">
        <v>92</v>
      </c>
      <c r="D75" s="960" t="s">
        <v>1067</v>
      </c>
      <c r="E75" s="951">
        <v>30000</v>
      </c>
      <c r="F75" s="952">
        <v>0</v>
      </c>
      <c r="G75" s="953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1662</v>
      </c>
      <c r="B76" s="950" t="s">
        <v>806</v>
      </c>
      <c r="C76" s="960" t="s">
        <v>92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25</v>
      </c>
      <c r="L76" s="951">
        <f t="shared" si="12"/>
        <v>1798</v>
      </c>
      <c r="M76" s="953">
        <f t="shared" si="13"/>
        <v>28202</v>
      </c>
    </row>
    <row r="77" spans="1:13" ht="18.75" x14ac:dyDescent="0.3">
      <c r="A77" s="958" t="s">
        <v>1663</v>
      </c>
      <c r="B77" s="950" t="s">
        <v>806</v>
      </c>
      <c r="C77" s="960" t="s">
        <v>92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2568.4</v>
      </c>
      <c r="L77" s="951">
        <f t="shared" si="12"/>
        <v>4341.3999999999996</v>
      </c>
      <c r="M77" s="953">
        <f t="shared" si="13"/>
        <v>25658.6</v>
      </c>
    </row>
    <row r="78" spans="1:13" ht="18.75" x14ac:dyDescent="0.3">
      <c r="A78" s="958" t="s">
        <v>1146</v>
      </c>
      <c r="B78" s="950" t="s">
        <v>806</v>
      </c>
      <c r="C78" s="960" t="s">
        <v>92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8" t="s">
        <v>1317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3">
        <v>861</v>
      </c>
      <c r="I79" s="1191">
        <v>0</v>
      </c>
      <c r="J79" s="951">
        <v>912</v>
      </c>
      <c r="K79" s="951">
        <v>25</v>
      </c>
      <c r="L79" s="951">
        <f t="shared" si="12"/>
        <v>1798</v>
      </c>
      <c r="M79" s="953">
        <f t="shared" si="13"/>
        <v>28202</v>
      </c>
    </row>
    <row r="80" spans="1:13" ht="18.75" x14ac:dyDescent="0.3">
      <c r="A80" s="955" t="s">
        <v>1664</v>
      </c>
      <c r="B80" s="968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1191">
        <v>0</v>
      </c>
      <c r="J80" s="951">
        <v>912</v>
      </c>
      <c r="K80" s="951">
        <v>1740.46</v>
      </c>
      <c r="L80" s="951">
        <f t="shared" si="12"/>
        <v>3513.46</v>
      </c>
      <c r="M80" s="953">
        <f t="shared" si="13"/>
        <v>26486.54</v>
      </c>
    </row>
    <row r="81" spans="1:13" ht="18.75" x14ac:dyDescent="0.3">
      <c r="A81" s="958" t="s">
        <v>1439</v>
      </c>
      <c r="B81" s="950" t="s">
        <v>806</v>
      </c>
      <c r="C81" s="960" t="s">
        <v>268</v>
      </c>
      <c r="D81" s="960" t="s">
        <v>1067</v>
      </c>
      <c r="E81" s="951">
        <v>30000</v>
      </c>
      <c r="F81" s="974">
        <v>0</v>
      </c>
      <c r="G81" s="951">
        <v>30000</v>
      </c>
      <c r="H81" s="953">
        <v>861</v>
      </c>
      <c r="I81" s="1191">
        <v>0</v>
      </c>
      <c r="J81" s="951">
        <v>912</v>
      </c>
      <c r="K81" s="951">
        <v>25</v>
      </c>
      <c r="L81" s="951">
        <f t="shared" si="12"/>
        <v>1798</v>
      </c>
      <c r="M81" s="953">
        <f t="shared" si="13"/>
        <v>28202</v>
      </c>
    </row>
    <row r="82" spans="1:13" ht="18.75" x14ac:dyDescent="0.3">
      <c r="A82" s="958" t="s">
        <v>1747</v>
      </c>
      <c r="B82" s="950" t="s">
        <v>806</v>
      </c>
      <c r="C82" s="960" t="s">
        <v>268</v>
      </c>
      <c r="D82" s="960" t="s">
        <v>1067</v>
      </c>
      <c r="E82" s="951">
        <v>30000</v>
      </c>
      <c r="F82" s="974">
        <v>0</v>
      </c>
      <c r="G82" s="951">
        <v>30000</v>
      </c>
      <c r="H82" s="953">
        <v>861</v>
      </c>
      <c r="I82" s="1191">
        <v>0</v>
      </c>
      <c r="J82" s="951">
        <v>912</v>
      </c>
      <c r="K82" s="951">
        <v>25</v>
      </c>
      <c r="L82" s="951">
        <f t="shared" ref="L82" si="14">+H82+I82+J82+K82</f>
        <v>1798</v>
      </c>
      <c r="M82" s="953">
        <f t="shared" ref="M82" si="15">+G82-L82</f>
        <v>28202</v>
      </c>
    </row>
    <row r="83" spans="1:13" ht="18.75" x14ac:dyDescent="0.3">
      <c r="A83" s="961" t="s">
        <v>755</v>
      </c>
      <c r="B83" s="950"/>
      <c r="C83" s="962">
        <v>13</v>
      </c>
      <c r="D83" s="962"/>
      <c r="E83" s="963">
        <f>SUM(E70:E82)</f>
        <v>417000</v>
      </c>
      <c r="F83" s="1071">
        <v>0</v>
      </c>
      <c r="G83" s="963">
        <f t="shared" ref="G83:M83" si="16">SUM(G70:G82)</f>
        <v>417000</v>
      </c>
      <c r="H83" s="963">
        <f t="shared" si="16"/>
        <v>11967.9</v>
      </c>
      <c r="I83" s="963">
        <f t="shared" si="16"/>
        <v>1873.24</v>
      </c>
      <c r="J83" s="963">
        <f t="shared" si="16"/>
        <v>12676.8</v>
      </c>
      <c r="K83" s="963">
        <f>SUM(K70:K82)</f>
        <v>11000.46</v>
      </c>
      <c r="L83" s="963">
        <f t="shared" si="16"/>
        <v>37518.400000000001</v>
      </c>
      <c r="M83" s="963">
        <f t="shared" si="16"/>
        <v>379481.59999999998</v>
      </c>
    </row>
    <row r="84" spans="1:13" ht="18.75" x14ac:dyDescent="0.3">
      <c r="A84" s="958"/>
      <c r="B84" s="950"/>
      <c r="C84" s="960"/>
      <c r="D84" s="960"/>
      <c r="E84" s="951"/>
      <c r="F84" s="952"/>
      <c r="G84" s="953"/>
      <c r="H84" s="953"/>
      <c r="I84" s="954"/>
      <c r="J84" s="951"/>
      <c r="K84" s="951"/>
      <c r="L84" s="951"/>
      <c r="M84" s="953"/>
    </row>
    <row r="85" spans="1:13" ht="18.75" x14ac:dyDescent="0.3">
      <c r="A85" s="975" t="s">
        <v>1665</v>
      </c>
      <c r="B85" s="950"/>
      <c r="C85" s="967"/>
      <c r="D85" s="967"/>
      <c r="E85" s="963"/>
      <c r="F85" s="964"/>
      <c r="G85" s="965"/>
      <c r="H85" s="965"/>
      <c r="I85" s="966"/>
      <c r="J85" s="963"/>
      <c r="K85" s="963"/>
      <c r="L85" s="963"/>
      <c r="M85" s="965"/>
    </row>
    <row r="86" spans="1:13" ht="18.75" x14ac:dyDescent="0.3">
      <c r="A86" s="955" t="s">
        <v>1666</v>
      </c>
      <c r="B86" s="950" t="s">
        <v>807</v>
      </c>
      <c r="C86" s="960" t="s">
        <v>662</v>
      </c>
      <c r="D86" s="960" t="s">
        <v>307</v>
      </c>
      <c r="E86" s="951">
        <v>43500</v>
      </c>
      <c r="F86" s="952">
        <v>0</v>
      </c>
      <c r="G86" s="953">
        <v>43500</v>
      </c>
      <c r="H86" s="953">
        <v>1248.45</v>
      </c>
      <c r="I86" s="1191">
        <v>936.62</v>
      </c>
      <c r="J86" s="951">
        <v>1322.4</v>
      </c>
      <c r="K86" s="951">
        <v>1025</v>
      </c>
      <c r="L86" s="951">
        <f t="shared" ref="L86:L94" si="17">+H86+I86+J86+K86</f>
        <v>4532.47</v>
      </c>
      <c r="M86" s="953">
        <f>+G86-L86</f>
        <v>38967.53</v>
      </c>
    </row>
    <row r="87" spans="1:13" ht="18.75" x14ac:dyDescent="0.3">
      <c r="A87" s="955" t="s">
        <v>760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52">
        <v>0</v>
      </c>
      <c r="G87" s="953">
        <v>25000</v>
      </c>
      <c r="H87" s="953">
        <v>717.5</v>
      </c>
      <c r="I87" s="1191">
        <v>0</v>
      </c>
      <c r="J87" s="951">
        <v>760</v>
      </c>
      <c r="K87" s="951">
        <v>125</v>
      </c>
      <c r="L87" s="951">
        <f t="shared" si="17"/>
        <v>1602.5</v>
      </c>
      <c r="M87" s="953">
        <f t="shared" ref="M87:M97" si="18">+G87-L87</f>
        <v>23397.5</v>
      </c>
    </row>
    <row r="88" spans="1:13" ht="18.75" x14ac:dyDescent="0.3">
      <c r="A88" s="955" t="s">
        <v>860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728</v>
      </c>
      <c r="L88" s="951">
        <f t="shared" si="17"/>
        <v>2205.5</v>
      </c>
      <c r="M88" s="953">
        <f t="shared" si="18"/>
        <v>22794.5</v>
      </c>
    </row>
    <row r="89" spans="1:13" ht="18.75" x14ac:dyDescent="0.3">
      <c r="A89" s="955" t="s">
        <v>1667</v>
      </c>
      <c r="B89" s="950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1296.7</v>
      </c>
      <c r="L89" s="951">
        <f t="shared" si="17"/>
        <v>2774.2</v>
      </c>
      <c r="M89" s="953">
        <f t="shared" si="18"/>
        <v>22225.8</v>
      </c>
    </row>
    <row r="90" spans="1:13" ht="21" customHeight="1" x14ac:dyDescent="0.3">
      <c r="A90" s="955" t="s">
        <v>1668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7"/>
        <v>1502.5</v>
      </c>
      <c r="M90" s="953">
        <f t="shared" si="18"/>
        <v>23497.5</v>
      </c>
    </row>
    <row r="91" spans="1:13" ht="18.75" x14ac:dyDescent="0.3">
      <c r="A91" s="955" t="s">
        <v>1669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25</v>
      </c>
      <c r="L91" s="951">
        <f t="shared" si="17"/>
        <v>1502.5</v>
      </c>
      <c r="M91" s="953">
        <f t="shared" si="18"/>
        <v>23497.5</v>
      </c>
    </row>
    <row r="92" spans="1:13" ht="18.75" x14ac:dyDescent="0.3">
      <c r="A92" s="955" t="s">
        <v>1670</v>
      </c>
      <c r="B92" s="968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1191">
        <v>0</v>
      </c>
      <c r="J92" s="951">
        <v>760</v>
      </c>
      <c r="K92" s="951">
        <v>25</v>
      </c>
      <c r="L92" s="951">
        <f t="shared" si="17"/>
        <v>1502.5</v>
      </c>
      <c r="M92" s="953">
        <f t="shared" si="18"/>
        <v>23497.5</v>
      </c>
    </row>
    <row r="93" spans="1:13" ht="18.75" x14ac:dyDescent="0.3">
      <c r="A93" s="955" t="s">
        <v>1671</v>
      </c>
      <c r="B93" s="968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1191">
        <v>0</v>
      </c>
      <c r="J93" s="951">
        <v>760</v>
      </c>
      <c r="K93" s="951">
        <v>25</v>
      </c>
      <c r="L93" s="951">
        <f t="shared" si="17"/>
        <v>1502.5</v>
      </c>
      <c r="M93" s="953">
        <f t="shared" si="18"/>
        <v>23497.5</v>
      </c>
    </row>
    <row r="94" spans="1:13" ht="18.75" x14ac:dyDescent="0.3">
      <c r="A94" s="955" t="s">
        <v>1672</v>
      </c>
      <c r="B94" s="950" t="s">
        <v>807</v>
      </c>
      <c r="C94" s="960" t="s">
        <v>105</v>
      </c>
      <c r="D94" s="960" t="s">
        <v>1067</v>
      </c>
      <c r="E94" s="951">
        <v>25000</v>
      </c>
      <c r="F94" s="974">
        <v>0</v>
      </c>
      <c r="G94" s="951">
        <v>25000</v>
      </c>
      <c r="H94" s="951">
        <v>717.5</v>
      </c>
      <c r="I94" s="1191">
        <v>0</v>
      </c>
      <c r="J94" s="951">
        <v>760</v>
      </c>
      <c r="K94" s="951">
        <v>25</v>
      </c>
      <c r="L94" s="951">
        <f t="shared" si="17"/>
        <v>1502.5</v>
      </c>
      <c r="M94" s="953">
        <f t="shared" si="18"/>
        <v>23497.5</v>
      </c>
    </row>
    <row r="95" spans="1:13" ht="19.5" customHeight="1" x14ac:dyDescent="0.3">
      <c r="A95" s="955" t="s">
        <v>1075</v>
      </c>
      <c r="B95" s="950" t="s">
        <v>807</v>
      </c>
      <c r="C95" s="960" t="s">
        <v>105</v>
      </c>
      <c r="D95" s="960" t="s">
        <v>1067</v>
      </c>
      <c r="E95" s="951">
        <v>25000</v>
      </c>
      <c r="F95" s="974">
        <v>0</v>
      </c>
      <c r="G95" s="951">
        <v>25000</v>
      </c>
      <c r="H95" s="951">
        <v>717.5</v>
      </c>
      <c r="I95" s="1191">
        <v>0</v>
      </c>
      <c r="J95" s="951">
        <v>760</v>
      </c>
      <c r="K95" s="951">
        <v>4353.66</v>
      </c>
      <c r="L95" s="951">
        <f>+H95+I95+J95+K95</f>
        <v>5831.16</v>
      </c>
      <c r="M95" s="953">
        <f t="shared" si="18"/>
        <v>19168.84</v>
      </c>
    </row>
    <row r="96" spans="1:13" ht="18.75" x14ac:dyDescent="0.3">
      <c r="A96" s="955" t="s">
        <v>119</v>
      </c>
      <c r="B96" s="968" t="s">
        <v>806</v>
      </c>
      <c r="C96" s="960" t="s">
        <v>912</v>
      </c>
      <c r="D96" s="960" t="s">
        <v>1067</v>
      </c>
      <c r="E96" s="951">
        <v>35000</v>
      </c>
      <c r="F96" s="974">
        <v>0</v>
      </c>
      <c r="G96" s="951">
        <v>35000</v>
      </c>
      <c r="H96" s="951">
        <v>1004.5</v>
      </c>
      <c r="I96" s="1191">
        <v>0</v>
      </c>
      <c r="J96" s="951">
        <v>1064</v>
      </c>
      <c r="K96" s="951">
        <v>9217.7800000000007</v>
      </c>
      <c r="L96" s="951">
        <f t="shared" ref="L96" si="19">+H96+I96+J96+K96</f>
        <v>11286.28</v>
      </c>
      <c r="M96" s="951">
        <f t="shared" si="18"/>
        <v>23713.72</v>
      </c>
    </row>
    <row r="97" spans="1:13" ht="18.75" x14ac:dyDescent="0.3">
      <c r="A97" s="955" t="s">
        <v>1335</v>
      </c>
      <c r="B97" s="950" t="s">
        <v>806</v>
      </c>
      <c r="C97" s="960" t="s">
        <v>912</v>
      </c>
      <c r="D97" s="960" t="s">
        <v>1067</v>
      </c>
      <c r="E97" s="951">
        <v>35000</v>
      </c>
      <c r="F97" s="974">
        <v>0</v>
      </c>
      <c r="G97" s="951">
        <v>35000</v>
      </c>
      <c r="H97" s="951">
        <v>1004.5</v>
      </c>
      <c r="I97" s="1191">
        <v>0</v>
      </c>
      <c r="J97" s="951">
        <v>1064</v>
      </c>
      <c r="K97" s="951">
        <v>25</v>
      </c>
      <c r="L97" s="951">
        <f>+H97+I97+J97+K97</f>
        <v>2093.5</v>
      </c>
      <c r="M97" s="951">
        <f t="shared" si="18"/>
        <v>32906.5</v>
      </c>
    </row>
    <row r="98" spans="1:13" ht="18.75" x14ac:dyDescent="0.3">
      <c r="A98" s="961" t="s">
        <v>763</v>
      </c>
      <c r="B98" s="950"/>
      <c r="C98" s="962">
        <v>12</v>
      </c>
      <c r="D98" s="962"/>
      <c r="E98" s="963">
        <f>SUM(E86:E97)</f>
        <v>338500</v>
      </c>
      <c r="F98" s="1071">
        <v>0</v>
      </c>
      <c r="G98" s="963">
        <f>SUM(G86:G97)</f>
        <v>338500</v>
      </c>
      <c r="H98" s="966">
        <f t="shared" ref="H98:L98" si="20">SUM(H86:H97)</f>
        <v>9714.9500000000007</v>
      </c>
      <c r="I98" s="966">
        <f t="shared" si="20"/>
        <v>936.62</v>
      </c>
      <c r="J98" s="963">
        <f t="shared" si="20"/>
        <v>10290.4</v>
      </c>
      <c r="K98" s="963">
        <f>SUM(K86:K97)</f>
        <v>16896.14</v>
      </c>
      <c r="L98" s="963">
        <f t="shared" si="20"/>
        <v>37838.11</v>
      </c>
      <c r="M98" s="963">
        <f>SUM(M86:M97)</f>
        <v>300661.89</v>
      </c>
    </row>
    <row r="99" spans="1:13" ht="18.75" x14ac:dyDescent="0.3">
      <c r="A99" s="958"/>
      <c r="B99" s="950"/>
      <c r="C99" s="967"/>
      <c r="D99" s="967"/>
      <c r="E99" s="951"/>
      <c r="F99" s="952"/>
      <c r="G99" s="953"/>
      <c r="H99" s="953"/>
      <c r="I99" s="954"/>
      <c r="J99" s="951"/>
      <c r="K99" s="951"/>
      <c r="L99" s="951"/>
      <c r="M99" s="953"/>
    </row>
    <row r="100" spans="1:13" ht="18.75" x14ac:dyDescent="0.3">
      <c r="A100" s="961" t="s">
        <v>1126</v>
      </c>
      <c r="B100" s="950"/>
      <c r="C100" s="960"/>
      <c r="D100" s="960"/>
      <c r="E100" s="951"/>
      <c r="F100" s="964"/>
      <c r="G100" s="953"/>
      <c r="H100" s="953"/>
      <c r="I100" s="954"/>
      <c r="J100" s="951"/>
      <c r="K100" s="951"/>
      <c r="L100" s="951"/>
      <c r="M100" s="953"/>
    </row>
    <row r="101" spans="1:13" ht="18.75" x14ac:dyDescent="0.3">
      <c r="A101" s="955" t="s">
        <v>1641</v>
      </c>
      <c r="B101" s="950" t="s">
        <v>807</v>
      </c>
      <c r="C101" s="960" t="s">
        <v>1673</v>
      </c>
      <c r="D101" s="960" t="s">
        <v>1069</v>
      </c>
      <c r="E101" s="951">
        <v>55000</v>
      </c>
      <c r="F101" s="952">
        <v>0</v>
      </c>
      <c r="G101" s="953">
        <v>55000</v>
      </c>
      <c r="H101" s="953">
        <v>1578.5</v>
      </c>
      <c r="I101" s="987">
        <v>2559.6799999999998</v>
      </c>
      <c r="J101" s="951">
        <v>1672</v>
      </c>
      <c r="K101" s="951">
        <v>25</v>
      </c>
      <c r="L101" s="951">
        <f>+H101+I101+J101+K101</f>
        <v>5835.18</v>
      </c>
      <c r="M101" s="953">
        <f>+G101-L101</f>
        <v>49164.82</v>
      </c>
    </row>
    <row r="102" spans="1:13" ht="18.75" x14ac:dyDescent="0.3">
      <c r="A102" s="960" t="s">
        <v>1674</v>
      </c>
      <c r="B102" s="976" t="s">
        <v>807</v>
      </c>
      <c r="C102" s="977" t="s">
        <v>166</v>
      </c>
      <c r="D102" s="977" t="s">
        <v>307</v>
      </c>
      <c r="E102" s="978">
        <v>37500</v>
      </c>
      <c r="F102" s="979">
        <v>0</v>
      </c>
      <c r="G102" s="953">
        <v>37500</v>
      </c>
      <c r="H102" s="953">
        <v>1076.25</v>
      </c>
      <c r="I102" s="1193">
        <v>0</v>
      </c>
      <c r="J102" s="951">
        <v>1140</v>
      </c>
      <c r="K102" s="951">
        <v>1740.46</v>
      </c>
      <c r="L102" s="951">
        <f>+H102+I102+J102+K102</f>
        <v>3956.71</v>
      </c>
      <c r="M102" s="953">
        <f>+G102-L102</f>
        <v>33543.29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92500</v>
      </c>
      <c r="F103" s="964">
        <f t="shared" ref="F103:I103" si="21">SUM(F101:F102)</f>
        <v>0</v>
      </c>
      <c r="G103" s="965">
        <f>SUM(G101:G102)</f>
        <v>92500</v>
      </c>
      <c r="H103" s="966">
        <f>SUM(H101:H102)</f>
        <v>2654.75</v>
      </c>
      <c r="I103" s="966">
        <f t="shared" si="21"/>
        <v>2559.6799999999998</v>
      </c>
      <c r="J103" s="963">
        <f>SUM(J101:J102)</f>
        <v>2812</v>
      </c>
      <c r="K103" s="963">
        <f>SUM(K101:K102)</f>
        <v>1765.46</v>
      </c>
      <c r="L103" s="963">
        <f>SUM(L101:L102)</f>
        <v>9791.89</v>
      </c>
      <c r="M103" s="965">
        <f>SUM(M101:M102)</f>
        <v>82708.11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3"/>
      <c r="I104" s="954"/>
      <c r="J104" s="951"/>
      <c r="K104" s="951"/>
      <c r="L104" s="951"/>
      <c r="M104" s="953"/>
    </row>
    <row r="105" spans="1:13" ht="18.75" x14ac:dyDescent="0.3">
      <c r="A105" s="961" t="s">
        <v>1127</v>
      </c>
      <c r="B105" s="950"/>
      <c r="C105" s="960"/>
      <c r="D105" s="960"/>
      <c r="E105" s="951"/>
      <c r="F105" s="952"/>
      <c r="G105" s="953"/>
      <c r="H105" s="953"/>
      <c r="I105" s="954"/>
      <c r="J105" s="951"/>
      <c r="K105" s="951"/>
      <c r="L105" s="951"/>
      <c r="M105" s="953"/>
    </row>
    <row r="106" spans="1:13" ht="18.75" x14ac:dyDescent="0.3">
      <c r="A106" s="955" t="s">
        <v>1642</v>
      </c>
      <c r="B106" s="950" t="s">
        <v>806</v>
      </c>
      <c r="C106" s="960" t="s">
        <v>1675</v>
      </c>
      <c r="D106" s="960" t="s">
        <v>1069</v>
      </c>
      <c r="E106" s="951">
        <v>55000</v>
      </c>
      <c r="F106" s="974">
        <v>0</v>
      </c>
      <c r="G106" s="951">
        <v>55000</v>
      </c>
      <c r="H106" s="951">
        <v>1578.5</v>
      </c>
      <c r="I106" s="954">
        <v>2559.6799999999998</v>
      </c>
      <c r="J106" s="951">
        <v>1672</v>
      </c>
      <c r="K106" s="951">
        <v>1296.7</v>
      </c>
      <c r="L106" s="951">
        <f>+H106+I106+J106+K106</f>
        <v>7106.88</v>
      </c>
      <c r="M106" s="953">
        <f>+G106-L106</f>
        <v>47893.120000000003</v>
      </c>
    </row>
    <row r="107" spans="1:13" ht="18.75" x14ac:dyDescent="0.3">
      <c r="A107" s="955" t="s">
        <v>1315</v>
      </c>
      <c r="B107" s="968" t="s">
        <v>806</v>
      </c>
      <c r="C107" s="960" t="s">
        <v>276</v>
      </c>
      <c r="D107" s="960" t="s">
        <v>321</v>
      </c>
      <c r="E107" s="951">
        <v>43500</v>
      </c>
      <c r="F107" s="974">
        <v>0</v>
      </c>
      <c r="G107" s="951">
        <v>43500</v>
      </c>
      <c r="H107" s="951">
        <v>1248.45</v>
      </c>
      <c r="I107" s="1191">
        <v>936.62</v>
      </c>
      <c r="J107" s="951">
        <v>1322.4</v>
      </c>
      <c r="K107" s="951">
        <v>1296.7</v>
      </c>
      <c r="L107" s="951">
        <f>+H107+I107+J107+K107</f>
        <v>4804.17</v>
      </c>
      <c r="M107" s="953">
        <f>+G107-L107</f>
        <v>38695.83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98500</v>
      </c>
      <c r="F108" s="952">
        <v>0</v>
      </c>
      <c r="G108" s="963">
        <f t="shared" ref="G108:M108" si="22">SUM(G106:G107)</f>
        <v>98500</v>
      </c>
      <c r="H108" s="966">
        <f t="shared" si="22"/>
        <v>2826.95</v>
      </c>
      <c r="I108" s="966">
        <f t="shared" si="22"/>
        <v>3496.2999999999997</v>
      </c>
      <c r="J108" s="963">
        <f t="shared" si="22"/>
        <v>2994.4</v>
      </c>
      <c r="K108" s="963">
        <f t="shared" si="22"/>
        <v>2593.4</v>
      </c>
      <c r="L108" s="963">
        <f t="shared" si="22"/>
        <v>11911.05</v>
      </c>
      <c r="M108" s="963">
        <f t="shared" si="22"/>
        <v>86588.950000000012</v>
      </c>
    </row>
    <row r="109" spans="1:13" ht="18.75" x14ac:dyDescent="0.3">
      <c r="A109" s="958"/>
      <c r="B109" s="950"/>
      <c r="C109" s="960"/>
      <c r="D109" s="960"/>
      <c r="E109" s="951"/>
      <c r="F109" s="952"/>
      <c r="G109" s="953"/>
      <c r="H109" s="953"/>
      <c r="I109" s="954"/>
      <c r="J109" s="951"/>
      <c r="K109" s="951"/>
      <c r="L109" s="951"/>
      <c r="M109" s="953"/>
    </row>
    <row r="110" spans="1:13" ht="18.75" x14ac:dyDescent="0.3">
      <c r="A110" s="961" t="s">
        <v>839</v>
      </c>
      <c r="B110" s="950"/>
      <c r="C110" s="967"/>
      <c r="D110" s="967"/>
      <c r="E110" s="963"/>
      <c r="F110" s="964"/>
      <c r="G110" s="965"/>
      <c r="H110" s="965"/>
      <c r="I110" s="966"/>
      <c r="J110" s="963"/>
      <c r="K110" s="963"/>
      <c r="L110" s="963"/>
      <c r="M110" s="965"/>
    </row>
    <row r="111" spans="1:13" ht="18.75" x14ac:dyDescent="0.3">
      <c r="A111" s="955" t="s">
        <v>1676</v>
      </c>
      <c r="B111" s="968" t="s">
        <v>807</v>
      </c>
      <c r="C111" s="960" t="s">
        <v>604</v>
      </c>
      <c r="D111" s="960" t="s">
        <v>1069</v>
      </c>
      <c r="E111" s="951">
        <v>70000</v>
      </c>
      <c r="F111" s="974">
        <v>0</v>
      </c>
      <c r="G111" s="951">
        <v>70000</v>
      </c>
      <c r="H111" s="951">
        <v>2009</v>
      </c>
      <c r="I111" s="951">
        <v>5368.48</v>
      </c>
      <c r="J111" s="951">
        <v>2128</v>
      </c>
      <c r="K111" s="951">
        <v>25</v>
      </c>
      <c r="L111" s="951">
        <f>+H111+I111+J111+K111</f>
        <v>9530.48</v>
      </c>
      <c r="M111" s="951">
        <f>+G111-L111</f>
        <v>60469.520000000004</v>
      </c>
    </row>
    <row r="112" spans="1:13" ht="18.75" x14ac:dyDescent="0.3">
      <c r="A112" s="955" t="s">
        <v>124</v>
      </c>
      <c r="B112" s="968" t="s">
        <v>807</v>
      </c>
      <c r="C112" s="960" t="s">
        <v>604</v>
      </c>
      <c r="D112" s="960" t="s">
        <v>1069</v>
      </c>
      <c r="E112" s="951">
        <v>70000</v>
      </c>
      <c r="F112" s="974">
        <v>0</v>
      </c>
      <c r="G112" s="951">
        <v>70000</v>
      </c>
      <c r="H112" s="951">
        <v>2009</v>
      </c>
      <c r="I112" s="951">
        <v>4682.29</v>
      </c>
      <c r="J112" s="951">
        <v>2128</v>
      </c>
      <c r="K112" s="951">
        <v>3555.92</v>
      </c>
      <c r="L112" s="951">
        <v>12375.21</v>
      </c>
      <c r="M112" s="951">
        <v>57624.79</v>
      </c>
    </row>
    <row r="113" spans="1:13" ht="18.75" x14ac:dyDescent="0.3">
      <c r="A113" s="961" t="s">
        <v>749</v>
      </c>
      <c r="B113" s="950"/>
      <c r="C113" s="962">
        <v>2</v>
      </c>
      <c r="D113" s="962"/>
      <c r="E113" s="963">
        <f>SUM(E111:E112)</f>
        <v>140000</v>
      </c>
      <c r="F113" s="1071">
        <v>0</v>
      </c>
      <c r="G113" s="963">
        <f t="shared" ref="G113:K113" si="23">SUM(G111:G112)</f>
        <v>140000</v>
      </c>
      <c r="H113" s="963">
        <f t="shared" si="23"/>
        <v>4018</v>
      </c>
      <c r="I113" s="963">
        <f>SUM(I111:I112)</f>
        <v>10050.77</v>
      </c>
      <c r="J113" s="963">
        <f t="shared" si="23"/>
        <v>4256</v>
      </c>
      <c r="K113" s="963">
        <f t="shared" si="23"/>
        <v>3580.92</v>
      </c>
      <c r="L113" s="963">
        <f>SUM(L111:L112)</f>
        <v>21905.69</v>
      </c>
      <c r="M113" s="963">
        <f>SUM(M111:M112)</f>
        <v>118094.31</v>
      </c>
    </row>
    <row r="114" spans="1:13" ht="18.75" x14ac:dyDescent="0.3">
      <c r="A114" s="961"/>
      <c r="B114" s="950"/>
      <c r="C114" s="962"/>
      <c r="D114" s="962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20.25" customHeight="1" x14ac:dyDescent="0.3">
      <c r="A115" s="981" t="s">
        <v>1167</v>
      </c>
      <c r="B115" s="950"/>
      <c r="C115" s="962"/>
      <c r="D115" s="962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s="259" customFormat="1" ht="18.75" x14ac:dyDescent="0.3">
      <c r="A116" s="1258" t="s">
        <v>1168</v>
      </c>
      <c r="B116" s="1256" t="s">
        <v>807</v>
      </c>
      <c r="C116" s="1257" t="s">
        <v>1564</v>
      </c>
      <c r="D116" s="1257" t="s">
        <v>1069</v>
      </c>
      <c r="E116" s="954">
        <v>80000</v>
      </c>
      <c r="F116" s="1191">
        <v>0</v>
      </c>
      <c r="G116" s="954">
        <v>80000</v>
      </c>
      <c r="H116" s="954">
        <v>2296</v>
      </c>
      <c r="I116" s="954">
        <v>7400.87</v>
      </c>
      <c r="J116" s="954">
        <v>2432</v>
      </c>
      <c r="K116" s="954">
        <v>2134</v>
      </c>
      <c r="L116" s="954">
        <f>SUM(H116:K116)</f>
        <v>14262.869999999999</v>
      </c>
      <c r="M116" s="954">
        <f>+E116-L116</f>
        <v>65737.13</v>
      </c>
    </row>
    <row r="117" spans="1:13" ht="18.75" x14ac:dyDescent="0.3">
      <c r="A117" s="955" t="s">
        <v>1053</v>
      </c>
      <c r="B117" s="950" t="s">
        <v>807</v>
      </c>
      <c r="C117" s="960" t="s">
        <v>276</v>
      </c>
      <c r="D117" s="960" t="s">
        <v>307</v>
      </c>
      <c r="E117" s="951">
        <v>43500</v>
      </c>
      <c r="F117" s="974">
        <v>0</v>
      </c>
      <c r="G117" s="951">
        <v>43500</v>
      </c>
      <c r="H117" s="951">
        <v>1248.45</v>
      </c>
      <c r="I117" s="1191">
        <v>936.62</v>
      </c>
      <c r="J117" s="951">
        <v>1322.4</v>
      </c>
      <c r="K117" s="951">
        <v>25</v>
      </c>
      <c r="L117" s="954">
        <f t="shared" ref="L117:L118" si="24">SUM(H117:K117)</f>
        <v>3532.4700000000003</v>
      </c>
      <c r="M117" s="951">
        <f>+G117-L117</f>
        <v>39967.53</v>
      </c>
    </row>
    <row r="118" spans="1:13" ht="18.75" x14ac:dyDescent="0.3">
      <c r="A118" s="955" t="s">
        <v>1147</v>
      </c>
      <c r="B118" s="950" t="s">
        <v>807</v>
      </c>
      <c r="C118" s="960" t="s">
        <v>276</v>
      </c>
      <c r="D118" s="960" t="s">
        <v>307</v>
      </c>
      <c r="E118" s="951">
        <v>43500</v>
      </c>
      <c r="F118" s="974">
        <v>0</v>
      </c>
      <c r="G118" s="951">
        <v>43500</v>
      </c>
      <c r="H118" s="951">
        <v>1248.45</v>
      </c>
      <c r="I118" s="1191">
        <v>936.62</v>
      </c>
      <c r="J118" s="951">
        <v>1322.4</v>
      </c>
      <c r="K118" s="951">
        <v>25</v>
      </c>
      <c r="L118" s="954">
        <f t="shared" si="24"/>
        <v>3532.4700000000003</v>
      </c>
      <c r="M118" s="951">
        <f>+G118-L118</f>
        <v>39967.53</v>
      </c>
    </row>
    <row r="119" spans="1:13" ht="18.75" x14ac:dyDescent="0.3">
      <c r="A119" s="961" t="s">
        <v>749</v>
      </c>
      <c r="B119" s="950"/>
      <c r="C119" s="962">
        <v>3</v>
      </c>
      <c r="D119" s="962"/>
      <c r="E119" s="963">
        <f>SUM(E116:E118)</f>
        <v>167000</v>
      </c>
      <c r="F119" s="1071">
        <v>0</v>
      </c>
      <c r="G119" s="963">
        <f t="shared" ref="G119:M119" si="25">SUM(G116:G118)</f>
        <v>167000</v>
      </c>
      <c r="H119" s="963">
        <f t="shared" si="25"/>
        <v>4792.8999999999996</v>
      </c>
      <c r="I119" s="963">
        <f t="shared" si="25"/>
        <v>9274.11</v>
      </c>
      <c r="J119" s="963">
        <f t="shared" si="25"/>
        <v>5076.8</v>
      </c>
      <c r="K119" s="963">
        <f t="shared" si="25"/>
        <v>2184</v>
      </c>
      <c r="L119" s="963">
        <f>SUM(L116:L118)</f>
        <v>21327.81</v>
      </c>
      <c r="M119" s="963">
        <f t="shared" si="25"/>
        <v>145672.19</v>
      </c>
    </row>
    <row r="120" spans="1:13" ht="18.75" x14ac:dyDescent="0.3">
      <c r="A120" s="961"/>
      <c r="B120" s="950"/>
      <c r="C120" s="962"/>
      <c r="D120" s="962"/>
      <c r="E120" s="963"/>
      <c r="F120" s="964"/>
      <c r="G120" s="965"/>
      <c r="H120" s="965"/>
      <c r="I120" s="966"/>
      <c r="J120" s="963"/>
      <c r="K120" s="963"/>
      <c r="L120" s="963"/>
      <c r="M120" s="965"/>
    </row>
    <row r="121" spans="1:13" ht="18.75" x14ac:dyDescent="0.3">
      <c r="A121" s="961" t="s">
        <v>1128</v>
      </c>
      <c r="B121" s="950"/>
      <c r="C121" s="967"/>
      <c r="D121" s="967"/>
      <c r="E121" s="963"/>
      <c r="F121" s="964"/>
      <c r="G121" s="965"/>
      <c r="H121" s="965"/>
      <c r="I121" s="966"/>
      <c r="J121" s="963"/>
      <c r="K121" s="963"/>
      <c r="L121" s="963"/>
      <c r="M121" s="965"/>
    </row>
    <row r="122" spans="1:13" ht="18.75" x14ac:dyDescent="0.3">
      <c r="A122" s="958" t="s">
        <v>47</v>
      </c>
      <c r="B122" s="950" t="s">
        <v>806</v>
      </c>
      <c r="C122" s="960" t="s">
        <v>1677</v>
      </c>
      <c r="D122" s="960" t="s">
        <v>1069</v>
      </c>
      <c r="E122" s="951">
        <v>80000</v>
      </c>
      <c r="F122" s="952">
        <v>0</v>
      </c>
      <c r="G122" s="953">
        <v>80000</v>
      </c>
      <c r="H122" s="953">
        <v>2296</v>
      </c>
      <c r="I122" s="954">
        <v>6972</v>
      </c>
      <c r="J122" s="951">
        <v>2432</v>
      </c>
      <c r="K122" s="951">
        <v>1740.46</v>
      </c>
      <c r="L122" s="951">
        <f>+H122+I122+J122+K122</f>
        <v>13440.46</v>
      </c>
      <c r="M122" s="953">
        <f>+G122-L122</f>
        <v>66559.540000000008</v>
      </c>
    </row>
    <row r="123" spans="1:13" ht="18.75" x14ac:dyDescent="0.3">
      <c r="A123" s="961" t="s">
        <v>749</v>
      </c>
      <c r="B123" s="950"/>
      <c r="C123" s="962">
        <v>1</v>
      </c>
      <c r="D123" s="962"/>
      <c r="E123" s="963">
        <f>SUM(E122:E122)</f>
        <v>80000</v>
      </c>
      <c r="F123" s="952">
        <v>0</v>
      </c>
      <c r="G123" s="965">
        <f t="shared" ref="G123:L123" si="26">SUM(G122:G122)</f>
        <v>80000</v>
      </c>
      <c r="H123" s="965">
        <f t="shared" si="26"/>
        <v>2296</v>
      </c>
      <c r="I123" s="966">
        <f t="shared" si="26"/>
        <v>6972</v>
      </c>
      <c r="J123" s="963">
        <f t="shared" si="26"/>
        <v>2432</v>
      </c>
      <c r="K123" s="963">
        <f t="shared" si="26"/>
        <v>1740.46</v>
      </c>
      <c r="L123" s="963">
        <f t="shared" si="26"/>
        <v>13440.46</v>
      </c>
      <c r="M123" s="965">
        <f>SUM(M122:M122)</f>
        <v>66559.540000000008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22.5" customHeight="1" x14ac:dyDescent="0.3">
      <c r="A125" s="982" t="s">
        <v>1462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20.25" customHeight="1" x14ac:dyDescent="0.3">
      <c r="A126" s="1242" t="s">
        <v>1678</v>
      </c>
      <c r="B126" s="950" t="s">
        <v>806</v>
      </c>
      <c r="C126" s="960" t="s">
        <v>1265</v>
      </c>
      <c r="D126" s="960" t="s">
        <v>1066</v>
      </c>
      <c r="E126" s="951">
        <v>185000</v>
      </c>
      <c r="F126" s="952">
        <v>0</v>
      </c>
      <c r="G126" s="953">
        <v>185000</v>
      </c>
      <c r="H126" s="953">
        <v>5309.5</v>
      </c>
      <c r="I126" s="954">
        <v>32099.49</v>
      </c>
      <c r="J126" s="951">
        <v>5624</v>
      </c>
      <c r="K126" s="951">
        <v>25</v>
      </c>
      <c r="L126" s="951">
        <f>+H126+I126+J126+K126</f>
        <v>43057.990000000005</v>
      </c>
      <c r="M126" s="953">
        <f>+G126-L126</f>
        <v>141942.01</v>
      </c>
    </row>
    <row r="127" spans="1:13" ht="18.75" x14ac:dyDescent="0.3">
      <c r="A127" s="955" t="s">
        <v>65</v>
      </c>
      <c r="B127" s="968" t="s">
        <v>806</v>
      </c>
      <c r="C127" s="960" t="s">
        <v>1174</v>
      </c>
      <c r="D127" s="960" t="s">
        <v>1069</v>
      </c>
      <c r="E127" s="951">
        <v>11666.67</v>
      </c>
      <c r="F127" s="974">
        <v>0</v>
      </c>
      <c r="G127" s="951">
        <v>11666.67</v>
      </c>
      <c r="H127" s="951">
        <v>334.83</v>
      </c>
      <c r="I127" s="1191">
        <v>0</v>
      </c>
      <c r="J127" s="951">
        <v>354.67</v>
      </c>
      <c r="K127" s="951">
        <v>1840.46</v>
      </c>
      <c r="L127" s="951">
        <f>+H127+I127+J127+K127</f>
        <v>2529.96</v>
      </c>
      <c r="M127" s="953">
        <f t="shared" ref="M127:M130" si="27">+G127-L127</f>
        <v>9136.7099999999991</v>
      </c>
    </row>
    <row r="128" spans="1:13" ht="18.75" x14ac:dyDescent="0.3">
      <c r="A128" s="955" t="s">
        <v>843</v>
      </c>
      <c r="B128" s="968" t="s">
        <v>806</v>
      </c>
      <c r="C128" s="960" t="s">
        <v>1199</v>
      </c>
      <c r="D128" s="960" t="s">
        <v>1069</v>
      </c>
      <c r="E128" s="951">
        <v>80000</v>
      </c>
      <c r="F128" s="952">
        <v>0</v>
      </c>
      <c r="G128" s="953">
        <v>80000</v>
      </c>
      <c r="H128" s="953">
        <v>2296</v>
      </c>
      <c r="I128" s="1195">
        <v>7400.87</v>
      </c>
      <c r="J128" s="951">
        <v>2432</v>
      </c>
      <c r="K128" s="951">
        <v>25</v>
      </c>
      <c r="L128" s="951">
        <f>+H128+I128+J128+K128</f>
        <v>12153.869999999999</v>
      </c>
      <c r="M128" s="953">
        <f t="shared" si="27"/>
        <v>67846.13</v>
      </c>
    </row>
    <row r="129" spans="1:13" ht="18.75" x14ac:dyDescent="0.3">
      <c r="A129" s="958" t="s">
        <v>1679</v>
      </c>
      <c r="B129" s="950" t="s">
        <v>807</v>
      </c>
      <c r="C129" s="977" t="s">
        <v>327</v>
      </c>
      <c r="D129" s="960" t="s">
        <v>321</v>
      </c>
      <c r="E129" s="951">
        <v>31500</v>
      </c>
      <c r="F129" s="974">
        <v>0</v>
      </c>
      <c r="G129" s="953">
        <v>31500</v>
      </c>
      <c r="H129" s="953">
        <v>904.05</v>
      </c>
      <c r="I129" s="1191">
        <v>0</v>
      </c>
      <c r="J129" s="951">
        <v>957.6</v>
      </c>
      <c r="K129" s="951">
        <v>25</v>
      </c>
      <c r="L129" s="951">
        <v>1886.65</v>
      </c>
      <c r="M129" s="953">
        <f t="shared" si="27"/>
        <v>29613.35</v>
      </c>
    </row>
    <row r="130" spans="1:13" ht="18.75" x14ac:dyDescent="0.3">
      <c r="A130" s="958" t="s">
        <v>1680</v>
      </c>
      <c r="B130" s="950" t="s">
        <v>1151</v>
      </c>
      <c r="C130" s="977" t="s">
        <v>327</v>
      </c>
      <c r="D130" s="960" t="s">
        <v>321</v>
      </c>
      <c r="E130" s="951">
        <v>43500</v>
      </c>
      <c r="F130" s="974">
        <v>0</v>
      </c>
      <c r="G130" s="953">
        <v>43500</v>
      </c>
      <c r="H130" s="953">
        <v>1248.45</v>
      </c>
      <c r="I130" s="1191">
        <v>936.62</v>
      </c>
      <c r="J130" s="951">
        <v>1322.4</v>
      </c>
      <c r="K130" s="951">
        <v>25</v>
      </c>
      <c r="L130" s="951">
        <f>+H130+I130+J130+K130</f>
        <v>3532.4700000000003</v>
      </c>
      <c r="M130" s="953">
        <f t="shared" si="27"/>
        <v>39967.53</v>
      </c>
    </row>
    <row r="131" spans="1:13" ht="18.75" x14ac:dyDescent="0.3">
      <c r="A131" s="961" t="s">
        <v>749</v>
      </c>
      <c r="B131" s="950"/>
      <c r="C131" s="962">
        <v>5</v>
      </c>
      <c r="D131" s="962"/>
      <c r="E131" s="963">
        <f t="shared" ref="E131:M131" si="28">SUM(E126:E130)</f>
        <v>351666.67000000004</v>
      </c>
      <c r="F131" s="964">
        <f t="shared" si="28"/>
        <v>0</v>
      </c>
      <c r="G131" s="963">
        <f t="shared" si="28"/>
        <v>351666.67000000004</v>
      </c>
      <c r="H131" s="963">
        <f t="shared" si="28"/>
        <v>10092.83</v>
      </c>
      <c r="I131" s="966">
        <f t="shared" si="28"/>
        <v>40436.980000000003</v>
      </c>
      <c r="J131" s="963">
        <f t="shared" si="28"/>
        <v>10690.67</v>
      </c>
      <c r="K131" s="963">
        <f t="shared" si="28"/>
        <v>1940.46</v>
      </c>
      <c r="L131" s="963">
        <f t="shared" si="28"/>
        <v>63160.94000000001</v>
      </c>
      <c r="M131" s="963">
        <f t="shared" si="28"/>
        <v>288505.73</v>
      </c>
    </row>
    <row r="132" spans="1:13" ht="18.75" x14ac:dyDescent="0.3">
      <c r="A132" s="961"/>
      <c r="B132" s="950"/>
      <c r="C132" s="962"/>
      <c r="D132" s="962"/>
      <c r="E132" s="963"/>
      <c r="F132" s="964"/>
      <c r="G132" s="963"/>
      <c r="H132" s="963"/>
      <c r="I132" s="966"/>
      <c r="J132" s="963"/>
      <c r="K132" s="963"/>
      <c r="L132" s="963"/>
      <c r="M132" s="963"/>
    </row>
    <row r="133" spans="1:13" ht="36" customHeight="1" x14ac:dyDescent="0.3">
      <c r="A133" s="1273" t="s">
        <v>1681</v>
      </c>
      <c r="B133" s="950"/>
      <c r="C133" s="962"/>
      <c r="D133" s="962"/>
      <c r="E133" s="963"/>
      <c r="F133" s="964"/>
      <c r="G133" s="963"/>
      <c r="H133" s="963"/>
      <c r="I133" s="966"/>
      <c r="J133" s="963"/>
      <c r="K133" s="963"/>
      <c r="L133" s="963"/>
      <c r="M133" s="963"/>
    </row>
    <row r="134" spans="1:13" s="259" customFormat="1" ht="18.75" x14ac:dyDescent="0.3">
      <c r="A134" s="1258" t="s">
        <v>232</v>
      </c>
      <c r="B134" s="1259" t="s">
        <v>807</v>
      </c>
      <c r="C134" s="1257" t="s">
        <v>1174</v>
      </c>
      <c r="D134" s="1257" t="s">
        <v>1069</v>
      </c>
      <c r="E134" s="954">
        <v>80000</v>
      </c>
      <c r="F134" s="1191">
        <v>0</v>
      </c>
      <c r="G134" s="954">
        <v>80000</v>
      </c>
      <c r="H134" s="954">
        <v>2296</v>
      </c>
      <c r="I134" s="954">
        <v>6972</v>
      </c>
      <c r="J134" s="954">
        <v>2432</v>
      </c>
      <c r="K134" s="954">
        <v>5884.86</v>
      </c>
      <c r="L134" s="954">
        <f>+H134+I134+J134+K134</f>
        <v>17584.86</v>
      </c>
      <c r="M134" s="954">
        <f>+G134-L134</f>
        <v>62415.14</v>
      </c>
    </row>
    <row r="135" spans="1:13" ht="18.75" x14ac:dyDescent="0.3">
      <c r="A135" s="961" t="s">
        <v>749</v>
      </c>
      <c r="B135" s="950"/>
      <c r="C135" s="962">
        <v>1</v>
      </c>
      <c r="D135" s="962"/>
      <c r="E135" s="963">
        <f>SUM(E134:E134)</f>
        <v>80000</v>
      </c>
      <c r="F135" s="952">
        <v>0</v>
      </c>
      <c r="G135" s="965">
        <f t="shared" ref="G135:L135" si="29">SUM(G134:G134)</f>
        <v>80000</v>
      </c>
      <c r="H135" s="965">
        <f t="shared" si="29"/>
        <v>2296</v>
      </c>
      <c r="I135" s="966">
        <f t="shared" si="29"/>
        <v>6972</v>
      </c>
      <c r="J135" s="963">
        <f t="shared" si="29"/>
        <v>2432</v>
      </c>
      <c r="K135" s="963">
        <f t="shared" si="29"/>
        <v>5884.86</v>
      </c>
      <c r="L135" s="963">
        <f t="shared" si="29"/>
        <v>17584.86</v>
      </c>
      <c r="M135" s="965">
        <f>SUM(M134:M134)</f>
        <v>62415.14</v>
      </c>
    </row>
    <row r="136" spans="1:13" ht="18.75" x14ac:dyDescent="0.3">
      <c r="A136" s="961"/>
      <c r="B136" s="950"/>
      <c r="C136" s="962"/>
      <c r="D136" s="962"/>
      <c r="E136" s="963"/>
      <c r="F136" s="952"/>
      <c r="G136" s="965"/>
      <c r="H136" s="965"/>
      <c r="I136" s="966"/>
      <c r="J136" s="963"/>
      <c r="K136" s="963"/>
      <c r="L136" s="963"/>
      <c r="M136" s="965"/>
    </row>
    <row r="137" spans="1:13" ht="21.75" customHeight="1" x14ac:dyDescent="0.3">
      <c r="A137" s="982" t="s">
        <v>1682</v>
      </c>
      <c r="B137" s="950"/>
      <c r="C137" s="967"/>
      <c r="D137" s="967"/>
      <c r="E137" s="963"/>
      <c r="F137" s="964"/>
      <c r="G137" s="965"/>
      <c r="H137" s="965"/>
      <c r="I137" s="966"/>
      <c r="J137" s="963"/>
      <c r="K137" s="963"/>
      <c r="L137" s="963"/>
      <c r="M137" s="965"/>
    </row>
    <row r="138" spans="1:13" ht="18.75" x14ac:dyDescent="0.3">
      <c r="A138" s="955" t="s">
        <v>419</v>
      </c>
      <c r="B138" s="950" t="s">
        <v>806</v>
      </c>
      <c r="C138" s="960" t="s">
        <v>1683</v>
      </c>
      <c r="D138" s="960" t="s">
        <v>1069</v>
      </c>
      <c r="E138" s="951">
        <v>50000</v>
      </c>
      <c r="F138" s="952">
        <v>0</v>
      </c>
      <c r="G138" s="953">
        <v>50000</v>
      </c>
      <c r="H138" s="953">
        <v>1435</v>
      </c>
      <c r="I138" s="954">
        <v>1854</v>
      </c>
      <c r="J138" s="951">
        <v>1520</v>
      </c>
      <c r="K138" s="951">
        <v>728</v>
      </c>
      <c r="L138" s="951">
        <f>+H138+I138+J138+K138</f>
        <v>5537</v>
      </c>
      <c r="M138" s="953">
        <f>+G138-L138</f>
        <v>44463</v>
      </c>
    </row>
    <row r="139" spans="1:13" ht="18.75" x14ac:dyDescent="0.3">
      <c r="A139" s="955" t="s">
        <v>875</v>
      </c>
      <c r="B139" s="950" t="s">
        <v>807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4">
        <v>2559.6799999999998</v>
      </c>
      <c r="J139" s="951">
        <v>1672</v>
      </c>
      <c r="K139" s="951">
        <v>2517.7399999999998</v>
      </c>
      <c r="L139" s="951">
        <f>+H139+I139+J139+K139</f>
        <v>8327.92</v>
      </c>
      <c r="M139" s="951">
        <f>+G139-L139</f>
        <v>46672.08</v>
      </c>
    </row>
    <row r="140" spans="1:13" ht="18.75" x14ac:dyDescent="0.3">
      <c r="A140" s="961" t="s">
        <v>749</v>
      </c>
      <c r="B140" s="950"/>
      <c r="C140" s="962">
        <v>2</v>
      </c>
      <c r="D140" s="962"/>
      <c r="E140" s="963">
        <f t="shared" ref="E140:M140" si="30">SUM(E138:E139)</f>
        <v>105000</v>
      </c>
      <c r="F140" s="964">
        <f t="shared" si="30"/>
        <v>0</v>
      </c>
      <c r="G140" s="963">
        <f t="shared" si="30"/>
        <v>105000</v>
      </c>
      <c r="H140" s="963">
        <f t="shared" si="30"/>
        <v>3013.5</v>
      </c>
      <c r="I140" s="966">
        <f t="shared" si="30"/>
        <v>4413.68</v>
      </c>
      <c r="J140" s="963">
        <f t="shared" si="30"/>
        <v>3192</v>
      </c>
      <c r="K140" s="963">
        <f t="shared" si="30"/>
        <v>3245.74</v>
      </c>
      <c r="L140" s="963">
        <f t="shared" si="30"/>
        <v>13864.92</v>
      </c>
      <c r="M140" s="963">
        <f t="shared" si="30"/>
        <v>91135.08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63"/>
      <c r="K141" s="951"/>
      <c r="L141" s="951"/>
      <c r="M141" s="953"/>
    </row>
    <row r="142" spans="1:13" ht="18.75" x14ac:dyDescent="0.3">
      <c r="A142" s="961" t="s">
        <v>842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5" t="s">
        <v>1131</v>
      </c>
      <c r="B143" s="950" t="s">
        <v>806</v>
      </c>
      <c r="C143" s="960" t="s">
        <v>905</v>
      </c>
      <c r="D143" s="960" t="s">
        <v>307</v>
      </c>
      <c r="E143" s="951">
        <v>80000</v>
      </c>
      <c r="F143" s="974">
        <v>0</v>
      </c>
      <c r="G143" s="951">
        <v>80000</v>
      </c>
      <c r="H143" s="951">
        <v>2296</v>
      </c>
      <c r="I143" s="954">
        <v>7400.87</v>
      </c>
      <c r="J143" s="951">
        <v>2432</v>
      </c>
      <c r="K143" s="951">
        <v>828</v>
      </c>
      <c r="L143" s="951">
        <f t="shared" ref="L143:L146" si="31">+H143+I143+J143+K143</f>
        <v>12956.869999999999</v>
      </c>
      <c r="M143" s="951">
        <f>+G143-L143</f>
        <v>67043.13</v>
      </c>
    </row>
    <row r="144" spans="1:13" ht="18.75" x14ac:dyDescent="0.3">
      <c r="A144" s="955" t="s">
        <v>773</v>
      </c>
      <c r="B144" s="950" t="s">
        <v>807</v>
      </c>
      <c r="C144" s="960" t="s">
        <v>774</v>
      </c>
      <c r="D144" s="960" t="s">
        <v>307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125</v>
      </c>
      <c r="L144" s="951">
        <v>5935.18</v>
      </c>
      <c r="M144" s="951">
        <f t="shared" ref="M144:M146" si="32">+G144-L144</f>
        <v>49064.82</v>
      </c>
    </row>
    <row r="145" spans="1:13" ht="18.75" x14ac:dyDescent="0.3">
      <c r="A145" s="955" t="s">
        <v>1142</v>
      </c>
      <c r="B145" s="950" t="s">
        <v>806</v>
      </c>
      <c r="C145" s="960" t="s">
        <v>1684</v>
      </c>
      <c r="D145" s="960" t="s">
        <v>307</v>
      </c>
      <c r="E145" s="951">
        <v>55000</v>
      </c>
      <c r="F145" s="974">
        <v>0</v>
      </c>
      <c r="G145" s="951">
        <v>55000</v>
      </c>
      <c r="H145" s="951">
        <v>1578.5</v>
      </c>
      <c r="I145" s="954">
        <v>2559.6799999999998</v>
      </c>
      <c r="J145" s="951">
        <v>1672</v>
      </c>
      <c r="K145" s="951">
        <v>728</v>
      </c>
      <c r="L145" s="951">
        <f t="shared" si="31"/>
        <v>6538.18</v>
      </c>
      <c r="M145" s="951">
        <f t="shared" si="32"/>
        <v>48461.82</v>
      </c>
    </row>
    <row r="146" spans="1:13" ht="18.75" x14ac:dyDescent="0.3">
      <c r="A146" s="955" t="s">
        <v>444</v>
      </c>
      <c r="B146" s="950" t="s">
        <v>806</v>
      </c>
      <c r="C146" s="960" t="s">
        <v>662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936.62</v>
      </c>
      <c r="J146" s="951">
        <v>1322.4</v>
      </c>
      <c r="K146" s="951">
        <v>25</v>
      </c>
      <c r="L146" s="951">
        <f t="shared" si="31"/>
        <v>3532.4700000000003</v>
      </c>
      <c r="M146" s="951">
        <f t="shared" si="32"/>
        <v>39967.53</v>
      </c>
    </row>
    <row r="147" spans="1:13" ht="18.75" x14ac:dyDescent="0.3">
      <c r="A147" s="961" t="s">
        <v>749</v>
      </c>
      <c r="B147" s="950"/>
      <c r="C147" s="962">
        <v>4</v>
      </c>
      <c r="D147" s="962"/>
      <c r="E147" s="963">
        <f>SUM(E143:E146)</f>
        <v>233500</v>
      </c>
      <c r="F147" s="964">
        <f>SUM(F139:F139)</f>
        <v>0</v>
      </c>
      <c r="G147" s="963">
        <f t="shared" ref="G147:L147" si="33">SUM(G143:G146)</f>
        <v>233500</v>
      </c>
      <c r="H147" s="963">
        <f t="shared" si="33"/>
        <v>6701.45</v>
      </c>
      <c r="I147" s="966">
        <f t="shared" si="33"/>
        <v>13456.85</v>
      </c>
      <c r="J147" s="963">
        <f t="shared" si="33"/>
        <v>7098.4</v>
      </c>
      <c r="K147" s="963">
        <f t="shared" si="33"/>
        <v>1706</v>
      </c>
      <c r="L147" s="963">
        <f t="shared" si="33"/>
        <v>28962.7</v>
      </c>
      <c r="M147" s="963">
        <f>SUM(M143:M146)</f>
        <v>204537.30000000002</v>
      </c>
    </row>
    <row r="148" spans="1:13" ht="18.75" x14ac:dyDescent="0.3">
      <c r="A148" s="958"/>
      <c r="B148" s="950"/>
      <c r="C148" s="960"/>
      <c r="D148" s="960"/>
      <c r="E148" s="951"/>
      <c r="F148" s="952"/>
      <c r="G148" s="953"/>
      <c r="H148" s="953"/>
      <c r="I148" s="954"/>
      <c r="J148" s="951"/>
      <c r="K148" s="951"/>
      <c r="L148" s="951"/>
      <c r="M148" s="953"/>
    </row>
    <row r="149" spans="1:13" ht="18.75" x14ac:dyDescent="0.3">
      <c r="A149" s="961" t="s">
        <v>1515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8" t="s">
        <v>1686</v>
      </c>
      <c r="B150" s="950" t="s">
        <v>806</v>
      </c>
      <c r="C150" s="960" t="s">
        <v>1687</v>
      </c>
      <c r="D150" s="960" t="s">
        <v>307</v>
      </c>
      <c r="E150" s="951">
        <v>185000</v>
      </c>
      <c r="F150" s="952">
        <v>0</v>
      </c>
      <c r="G150" s="953">
        <v>185000</v>
      </c>
      <c r="H150" s="953">
        <v>5309.5</v>
      </c>
      <c r="I150" s="954">
        <v>32099.49</v>
      </c>
      <c r="J150" s="951">
        <v>5624</v>
      </c>
      <c r="K150" s="951">
        <v>2568.4</v>
      </c>
      <c r="L150" s="951">
        <f>+H150+I150+J150+K150</f>
        <v>45601.390000000007</v>
      </c>
      <c r="M150" s="953">
        <f>+G150-L150</f>
        <v>139398.60999999999</v>
      </c>
    </row>
    <row r="151" spans="1:13" ht="18.75" x14ac:dyDescent="0.3">
      <c r="A151" s="955" t="s">
        <v>1688</v>
      </c>
      <c r="B151" s="950" t="s">
        <v>806</v>
      </c>
      <c r="C151" s="960" t="s">
        <v>1683</v>
      </c>
      <c r="D151" s="960" t="s">
        <v>1069</v>
      </c>
      <c r="E151" s="951">
        <v>55000</v>
      </c>
      <c r="F151" s="974">
        <v>0</v>
      </c>
      <c r="G151" s="951">
        <v>55000</v>
      </c>
      <c r="H151" s="951">
        <v>1578.5</v>
      </c>
      <c r="I151" s="954">
        <v>2559.6799999999998</v>
      </c>
      <c r="J151" s="951">
        <v>1672</v>
      </c>
      <c r="K151" s="951">
        <v>1396.7</v>
      </c>
      <c r="L151" s="951">
        <f>+H151+I151+J151+K151</f>
        <v>7206.88</v>
      </c>
      <c r="M151" s="953">
        <f t="shared" ref="M151:M152" si="34">+G151-L151</f>
        <v>47793.120000000003</v>
      </c>
    </row>
    <row r="152" spans="1:13" ht="18.75" x14ac:dyDescent="0.3">
      <c r="A152" s="958" t="s">
        <v>310</v>
      </c>
      <c r="B152" s="950" t="s">
        <v>807</v>
      </c>
      <c r="C152" s="960" t="s">
        <v>276</v>
      </c>
      <c r="D152" s="960" t="s">
        <v>307</v>
      </c>
      <c r="E152" s="951">
        <v>50000</v>
      </c>
      <c r="F152" s="952">
        <v>0</v>
      </c>
      <c r="G152" s="953">
        <v>50000</v>
      </c>
      <c r="H152" s="953">
        <v>1435</v>
      </c>
      <c r="I152" s="954">
        <v>1854</v>
      </c>
      <c r="J152" s="951">
        <v>1520</v>
      </c>
      <c r="K152" s="951">
        <v>2025</v>
      </c>
      <c r="L152" s="951">
        <f>+H152+I152+J152+K152</f>
        <v>6834</v>
      </c>
      <c r="M152" s="953">
        <f t="shared" si="34"/>
        <v>43166</v>
      </c>
    </row>
    <row r="153" spans="1:13" ht="18.75" x14ac:dyDescent="0.3">
      <c r="A153" s="961" t="s">
        <v>749</v>
      </c>
      <c r="B153" s="950"/>
      <c r="C153" s="962">
        <v>3</v>
      </c>
      <c r="D153" s="962"/>
      <c r="E153" s="963">
        <f>SUM(E150:E152)</f>
        <v>290000</v>
      </c>
      <c r="F153" s="964">
        <f>SUM(F150:F151)</f>
        <v>0</v>
      </c>
      <c r="G153" s="965">
        <f t="shared" ref="G153:L153" si="35">SUM(G150:G152)</f>
        <v>290000</v>
      </c>
      <c r="H153" s="965">
        <f t="shared" si="35"/>
        <v>8323</v>
      </c>
      <c r="I153" s="966">
        <f t="shared" si="35"/>
        <v>36513.17</v>
      </c>
      <c r="J153" s="963">
        <f t="shared" si="35"/>
        <v>8816</v>
      </c>
      <c r="K153" s="963">
        <f t="shared" si="35"/>
        <v>5990.1</v>
      </c>
      <c r="L153" s="963">
        <f t="shared" si="35"/>
        <v>59642.270000000004</v>
      </c>
      <c r="M153" s="965">
        <f>SUM(M150:M152)</f>
        <v>230357.72999999998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5"/>
      <c r="I154" s="966"/>
      <c r="J154" s="963"/>
      <c r="K154" s="963"/>
      <c r="L154" s="963"/>
      <c r="M154" s="965"/>
    </row>
    <row r="155" spans="1:13" ht="18.75" x14ac:dyDescent="0.3">
      <c r="A155" s="967" t="s">
        <v>1458</v>
      </c>
      <c r="B155" s="988"/>
      <c r="C155" s="989"/>
      <c r="D155" s="989"/>
      <c r="E155" s="949"/>
      <c r="F155" s="949"/>
      <c r="G155" s="990"/>
      <c r="H155" s="991"/>
      <c r="I155" s="966"/>
      <c r="J155" s="963"/>
      <c r="K155" s="963"/>
      <c r="L155" s="963"/>
      <c r="M155" s="965"/>
    </row>
    <row r="156" spans="1:13" ht="18.75" x14ac:dyDescent="0.3">
      <c r="A156" s="960" t="s">
        <v>1689</v>
      </c>
      <c r="B156" s="950" t="s">
        <v>807</v>
      </c>
      <c r="C156" s="960" t="s">
        <v>965</v>
      </c>
      <c r="D156" s="960" t="s">
        <v>1069</v>
      </c>
      <c r="E156" s="951">
        <v>80000</v>
      </c>
      <c r="F156" s="971">
        <v>0</v>
      </c>
      <c r="G156" s="972">
        <v>80000</v>
      </c>
      <c r="H156" s="972">
        <v>2296</v>
      </c>
      <c r="I156" s="954">
        <v>7400.87</v>
      </c>
      <c r="J156" s="951">
        <v>2432</v>
      </c>
      <c r="K156" s="951">
        <v>2097.1999999999998</v>
      </c>
      <c r="L156" s="951">
        <f>+H156+I156+J156+K156</f>
        <v>14226.07</v>
      </c>
      <c r="M156" s="953">
        <f>+G156-L156</f>
        <v>65773.929999999993</v>
      </c>
    </row>
    <row r="157" spans="1:13" ht="18.75" x14ac:dyDescent="0.3">
      <c r="A157" s="960" t="s">
        <v>1690</v>
      </c>
      <c r="B157" s="950" t="s">
        <v>807</v>
      </c>
      <c r="C157" s="960" t="s">
        <v>276</v>
      </c>
      <c r="D157" s="960" t="s">
        <v>307</v>
      </c>
      <c r="E157" s="951">
        <v>43500</v>
      </c>
      <c r="F157" s="974">
        <v>0</v>
      </c>
      <c r="G157" s="951">
        <v>43500</v>
      </c>
      <c r="H157" s="951">
        <v>1248.45</v>
      </c>
      <c r="I157" s="1191">
        <v>679.3</v>
      </c>
      <c r="J157" s="951">
        <v>1322.4</v>
      </c>
      <c r="K157" s="951">
        <v>1740.46</v>
      </c>
      <c r="L157" s="951">
        <f>SUM(H157:K157)</f>
        <v>4990.6100000000006</v>
      </c>
      <c r="M157" s="951">
        <f>+E157-L157</f>
        <v>38509.39</v>
      </c>
    </row>
    <row r="158" spans="1:13" ht="18.75" x14ac:dyDescent="0.3">
      <c r="A158" s="961" t="s">
        <v>847</v>
      </c>
      <c r="B158" s="992"/>
      <c r="C158" s="962">
        <v>2</v>
      </c>
      <c r="D158" s="962"/>
      <c r="E158" s="963">
        <f>SUM(E156:E157)</f>
        <v>123500</v>
      </c>
      <c r="F158" s="1071">
        <v>0</v>
      </c>
      <c r="G158" s="963">
        <f t="shared" ref="G158:K158" si="36">SUM(G156:G157)</f>
        <v>123500</v>
      </c>
      <c r="H158" s="966">
        <f t="shared" si="36"/>
        <v>3544.45</v>
      </c>
      <c r="I158" s="966">
        <f t="shared" si="36"/>
        <v>8080.17</v>
      </c>
      <c r="J158" s="963">
        <f>SUM(J156:J157)</f>
        <v>3754.4</v>
      </c>
      <c r="K158" s="963">
        <f t="shared" si="36"/>
        <v>3837.66</v>
      </c>
      <c r="L158" s="963">
        <f>SUM(L156:L157)</f>
        <v>19216.68</v>
      </c>
      <c r="M158" s="963">
        <f>SUM(M156:M157)</f>
        <v>104283.31999999999</v>
      </c>
    </row>
    <row r="159" spans="1:13" ht="18.75" x14ac:dyDescent="0.3">
      <c r="A159" s="961"/>
      <c r="B159" s="950"/>
      <c r="C159" s="962"/>
      <c r="D159" s="962"/>
      <c r="E159" s="963"/>
      <c r="F159" s="964"/>
      <c r="G159" s="965"/>
      <c r="H159" s="965"/>
      <c r="I159" s="966"/>
      <c r="J159" s="963"/>
      <c r="K159" s="963"/>
      <c r="L159" s="963"/>
      <c r="M159" s="965"/>
    </row>
    <row r="160" spans="1:13" ht="18.75" x14ac:dyDescent="0.3">
      <c r="A160" s="982" t="s">
        <v>1245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5" t="s">
        <v>1691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SUM(H161:K161)</f>
        <v>3532.4700000000003</v>
      </c>
      <c r="M161" s="953">
        <f>+G161-L161</f>
        <v>39967.53</v>
      </c>
    </row>
    <row r="162" spans="1:13" ht="18.75" x14ac:dyDescent="0.3">
      <c r="A162" s="961" t="s">
        <v>749</v>
      </c>
      <c r="B162" s="950"/>
      <c r="C162" s="962">
        <v>1</v>
      </c>
      <c r="D162" s="962"/>
      <c r="E162" s="963">
        <f t="shared" ref="E162:J162" si="37">SUM(E161:E161)</f>
        <v>43500</v>
      </c>
      <c r="F162" s="964">
        <f t="shared" si="37"/>
        <v>0</v>
      </c>
      <c r="G162" s="965">
        <f t="shared" si="37"/>
        <v>43500</v>
      </c>
      <c r="H162" s="965">
        <f t="shared" si="37"/>
        <v>1248.45</v>
      </c>
      <c r="I162" s="1196">
        <f>SUM(I161:I161)</f>
        <v>936.62</v>
      </c>
      <c r="J162" s="1091">
        <f t="shared" si="37"/>
        <v>1322.4</v>
      </c>
      <c r="K162" s="963">
        <f>SUM(K161:K161)</f>
        <v>25</v>
      </c>
      <c r="L162" s="963">
        <f>SUM(L161)</f>
        <v>3532.4700000000003</v>
      </c>
      <c r="M162" s="965">
        <v>39967.53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18.75" x14ac:dyDescent="0.3">
      <c r="A164" s="997" t="s">
        <v>1692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5" t="s">
        <v>1693</v>
      </c>
      <c r="B165" s="950" t="s">
        <v>807</v>
      </c>
      <c r="C165" s="960" t="s">
        <v>967</v>
      </c>
      <c r="D165" s="960" t="s">
        <v>307</v>
      </c>
      <c r="E165" s="951">
        <v>70000</v>
      </c>
      <c r="F165" s="974">
        <v>0</v>
      </c>
      <c r="G165" s="951">
        <v>70000</v>
      </c>
      <c r="H165" s="951">
        <v>2009</v>
      </c>
      <c r="I165" s="954">
        <v>5368.48</v>
      </c>
      <c r="J165" s="951">
        <v>2128</v>
      </c>
      <c r="K165" s="951">
        <v>1296.7</v>
      </c>
      <c r="L165" s="951">
        <f>+H165+I165+J165+K165</f>
        <v>10802.18</v>
      </c>
      <c r="M165" s="953">
        <f t="shared" ref="M165:M166" si="38">+G165-L165</f>
        <v>59197.82</v>
      </c>
    </row>
    <row r="166" spans="1:13" ht="18.75" x14ac:dyDescent="0.3">
      <c r="A166" s="955" t="s">
        <v>1694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1191">
        <v>936.62</v>
      </c>
      <c r="J166" s="951">
        <v>1322.4</v>
      </c>
      <c r="K166" s="951">
        <v>2025</v>
      </c>
      <c r="L166" s="951">
        <f>+H166+I166+J166+K166</f>
        <v>5532.47</v>
      </c>
      <c r="M166" s="953">
        <f t="shared" si="38"/>
        <v>37967.53</v>
      </c>
    </row>
    <row r="167" spans="1:13" ht="18.75" x14ac:dyDescent="0.3">
      <c r="A167" s="955" t="s">
        <v>1695</v>
      </c>
      <c r="B167" s="950" t="s">
        <v>806</v>
      </c>
      <c r="C167" s="960" t="s">
        <v>551</v>
      </c>
      <c r="D167" s="960" t="s">
        <v>321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847</v>
      </c>
      <c r="B168" s="950"/>
      <c r="C168" s="962">
        <v>3</v>
      </c>
      <c r="D168" s="962"/>
      <c r="E168" s="963">
        <f>SUM(E165:E167)</f>
        <v>157000</v>
      </c>
      <c r="F168" s="993">
        <f t="shared" ref="F168" si="39">SUM(F167)</f>
        <v>0</v>
      </c>
      <c r="G168" s="963">
        <f t="shared" ref="G168:M168" si="40">SUM(G165:G167)</f>
        <v>157000</v>
      </c>
      <c r="H168" s="963">
        <f t="shared" si="40"/>
        <v>4505.8999999999996</v>
      </c>
      <c r="I168" s="966">
        <f t="shared" si="40"/>
        <v>7241.7199999999993</v>
      </c>
      <c r="J168" s="963">
        <f t="shared" si="40"/>
        <v>4772.8</v>
      </c>
      <c r="K168" s="963">
        <f t="shared" si="40"/>
        <v>3346.7</v>
      </c>
      <c r="L168" s="963">
        <f t="shared" si="40"/>
        <v>19867.120000000003</v>
      </c>
      <c r="M168" s="963">
        <f t="shared" si="40"/>
        <v>137132.88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3"/>
      <c r="I169" s="954"/>
      <c r="J169" s="951"/>
      <c r="K169" s="951"/>
      <c r="L169" s="951"/>
      <c r="M169" s="953"/>
    </row>
    <row r="170" spans="1:13" ht="29.25" customHeight="1" x14ac:dyDescent="0.3">
      <c r="A170" s="982" t="s">
        <v>1138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8" t="s">
        <v>1640</v>
      </c>
      <c r="B171" s="950" t="s">
        <v>806</v>
      </c>
      <c r="C171" s="960" t="s">
        <v>71</v>
      </c>
      <c r="D171" s="960" t="s">
        <v>1069</v>
      </c>
      <c r="E171" s="951">
        <v>80000</v>
      </c>
      <c r="F171" s="952">
        <v>0</v>
      </c>
      <c r="G171" s="953">
        <v>80000</v>
      </c>
      <c r="H171" s="953">
        <v>2296</v>
      </c>
      <c r="I171" s="954">
        <v>7400.87</v>
      </c>
      <c r="J171" s="951">
        <v>2432</v>
      </c>
      <c r="K171" s="951">
        <v>728</v>
      </c>
      <c r="L171" s="951">
        <f>+H171+I171+J171+K171</f>
        <v>12856.869999999999</v>
      </c>
      <c r="M171" s="953">
        <f>+G171-L171</f>
        <v>67143.13</v>
      </c>
    </row>
    <row r="172" spans="1:13" ht="18.75" x14ac:dyDescent="0.3">
      <c r="A172" s="955" t="s">
        <v>77</v>
      </c>
      <c r="B172" s="986" t="s">
        <v>807</v>
      </c>
      <c r="C172" s="960" t="s">
        <v>967</v>
      </c>
      <c r="D172" s="960" t="s">
        <v>1069</v>
      </c>
      <c r="E172" s="951">
        <v>70000</v>
      </c>
      <c r="F172" s="974">
        <v>0</v>
      </c>
      <c r="G172" s="1070">
        <v>70000</v>
      </c>
      <c r="H172" s="956">
        <v>2009</v>
      </c>
      <c r="I172" s="987">
        <v>5368.48</v>
      </c>
      <c r="J172" s="951">
        <v>2128</v>
      </c>
      <c r="K172" s="956">
        <v>828</v>
      </c>
      <c r="L172" s="951">
        <f>+H172+I172+J172+K172</f>
        <v>10333.48</v>
      </c>
      <c r="M172" s="953">
        <f>+G172-L172</f>
        <v>59666.520000000004</v>
      </c>
    </row>
    <row r="173" spans="1:13" ht="18.75" x14ac:dyDescent="0.3">
      <c r="A173" s="961" t="s">
        <v>847</v>
      </c>
      <c r="B173" s="950"/>
      <c r="C173" s="962">
        <v>2</v>
      </c>
      <c r="D173" s="962"/>
      <c r="E173" s="963">
        <f>SUM(E171:E172)</f>
        <v>150000</v>
      </c>
      <c r="F173" s="1071">
        <v>0</v>
      </c>
      <c r="G173" s="963">
        <f t="shared" ref="G173:K173" si="41">SUM(G171:G172)</f>
        <v>150000</v>
      </c>
      <c r="H173" s="963">
        <f t="shared" si="41"/>
        <v>4305</v>
      </c>
      <c r="I173" s="966">
        <f>SUM(I171:I172)</f>
        <v>12769.349999999999</v>
      </c>
      <c r="J173" s="963">
        <f t="shared" si="41"/>
        <v>4560</v>
      </c>
      <c r="K173" s="963">
        <f t="shared" si="41"/>
        <v>1556</v>
      </c>
      <c r="L173" s="963">
        <f>SUM(L171:L172)</f>
        <v>23190.35</v>
      </c>
      <c r="M173" s="963">
        <f>SUM(M171:M172)</f>
        <v>126809.65000000001</v>
      </c>
    </row>
    <row r="174" spans="1:13" ht="18.75" x14ac:dyDescent="0.3">
      <c r="A174" s="958"/>
      <c r="B174" s="950"/>
      <c r="C174" s="960"/>
      <c r="D174" s="960"/>
      <c r="E174" s="951"/>
      <c r="F174" s="952"/>
      <c r="G174" s="953"/>
      <c r="H174" s="953"/>
      <c r="I174" s="954"/>
      <c r="J174" s="951"/>
      <c r="K174" s="951"/>
      <c r="L174" s="951"/>
      <c r="M174" s="953"/>
    </row>
    <row r="175" spans="1:13" ht="18.75" customHeight="1" x14ac:dyDescent="0.3">
      <c r="A175" s="982" t="s">
        <v>1195</v>
      </c>
      <c r="B175" s="950"/>
      <c r="C175" s="967"/>
      <c r="D175" s="967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55" t="s">
        <v>217</v>
      </c>
      <c r="B176" s="950" t="s">
        <v>807</v>
      </c>
      <c r="C176" s="960" t="s">
        <v>1696</v>
      </c>
      <c r="D176" s="960" t="s">
        <v>1069</v>
      </c>
      <c r="E176" s="951">
        <v>80000</v>
      </c>
      <c r="F176" s="952">
        <v>0</v>
      </c>
      <c r="G176" s="953">
        <v>80000</v>
      </c>
      <c r="H176" s="953">
        <v>2296</v>
      </c>
      <c r="I176" s="954">
        <v>7400.87</v>
      </c>
      <c r="J176" s="951">
        <v>2432</v>
      </c>
      <c r="K176" s="951">
        <v>3639.14</v>
      </c>
      <c r="L176" s="951">
        <f>+H176+I176+J176+K176</f>
        <v>15768.009999999998</v>
      </c>
      <c r="M176" s="953">
        <f>+G176-L176</f>
        <v>64231.990000000005</v>
      </c>
    </row>
    <row r="177" spans="1:13" ht="18.75" x14ac:dyDescent="0.3">
      <c r="A177" s="955" t="s">
        <v>1697</v>
      </c>
      <c r="B177" s="950" t="s">
        <v>806</v>
      </c>
      <c r="C177" s="960" t="s">
        <v>551</v>
      </c>
      <c r="D177" s="960" t="s">
        <v>307</v>
      </c>
      <c r="E177" s="951">
        <v>43500</v>
      </c>
      <c r="F177" s="952">
        <v>0</v>
      </c>
      <c r="G177" s="953">
        <v>43500</v>
      </c>
      <c r="H177" s="953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3">
        <f>+G177-L177</f>
        <v>39967.53</v>
      </c>
    </row>
    <row r="178" spans="1:13" ht="18.75" x14ac:dyDescent="0.3">
      <c r="A178" s="961" t="s">
        <v>749</v>
      </c>
      <c r="B178" s="950"/>
      <c r="C178" s="962">
        <v>2</v>
      </c>
      <c r="D178" s="962"/>
      <c r="E178" s="963">
        <f>SUM(E176:E177)</f>
        <v>123500</v>
      </c>
      <c r="F178" s="964">
        <f t="shared" ref="F178:K178" si="42">SUM(F176:F177)</f>
        <v>0</v>
      </c>
      <c r="G178" s="965">
        <f>SUM(G176:G177)</f>
        <v>123500</v>
      </c>
      <c r="H178" s="965">
        <f t="shared" si="42"/>
        <v>3544.45</v>
      </c>
      <c r="I178" s="966">
        <f>SUM(I176:I177)</f>
        <v>8337.49</v>
      </c>
      <c r="J178" s="963">
        <f t="shared" si="42"/>
        <v>3754.4</v>
      </c>
      <c r="K178" s="963">
        <f t="shared" si="42"/>
        <v>3664.14</v>
      </c>
      <c r="L178" s="963">
        <f>SUM(L176:L177)</f>
        <v>19300.48</v>
      </c>
      <c r="M178" s="965">
        <f>SUM(M176:M177)</f>
        <v>104199.52</v>
      </c>
    </row>
    <row r="179" spans="1:13" ht="18.75" x14ac:dyDescent="0.3">
      <c r="A179" s="961"/>
      <c r="B179" s="950"/>
      <c r="C179" s="967"/>
      <c r="D179" s="967"/>
      <c r="E179" s="963"/>
      <c r="F179" s="964"/>
      <c r="G179" s="965"/>
      <c r="H179" s="965"/>
      <c r="I179" s="966"/>
      <c r="J179" s="963"/>
      <c r="K179" s="963"/>
      <c r="L179" s="963"/>
      <c r="M179" s="965"/>
    </row>
    <row r="180" spans="1:13" ht="18.75" x14ac:dyDescent="0.3">
      <c r="A180" s="961" t="s">
        <v>803</v>
      </c>
      <c r="B180" s="950"/>
      <c r="C180" s="967"/>
      <c r="D180" s="967"/>
      <c r="E180" s="963"/>
      <c r="F180" s="964"/>
      <c r="G180" s="965"/>
      <c r="H180" s="965"/>
      <c r="I180" s="966"/>
      <c r="J180" s="963"/>
      <c r="K180" s="963"/>
      <c r="L180" s="963"/>
      <c r="M180" s="965"/>
    </row>
    <row r="181" spans="1:13" ht="18.75" x14ac:dyDescent="0.3">
      <c r="A181" s="955" t="s">
        <v>1698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 t="shared" ref="L181:L186" si="43">+H181+I181+J181+K181</f>
        <v>3532.4700000000003</v>
      </c>
      <c r="M181" s="951">
        <f t="shared" ref="M181:M186" si="44">+G181-L181</f>
        <v>39967.53</v>
      </c>
    </row>
    <row r="182" spans="1:13" ht="18.75" x14ac:dyDescent="0.3">
      <c r="A182" s="955" t="s">
        <v>1699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 t="shared" si="43"/>
        <v>3532.4700000000003</v>
      </c>
      <c r="M182" s="951">
        <f t="shared" si="44"/>
        <v>39967.53</v>
      </c>
    </row>
    <row r="183" spans="1:13" ht="18.75" x14ac:dyDescent="0.3">
      <c r="A183" s="955" t="s">
        <v>1700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 t="shared" si="43"/>
        <v>3532.4700000000003</v>
      </c>
      <c r="M183" s="951">
        <f t="shared" si="44"/>
        <v>39967.53</v>
      </c>
    </row>
    <row r="184" spans="1:13" ht="16.5" customHeight="1" x14ac:dyDescent="0.3">
      <c r="A184" s="1069" t="s">
        <v>1701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951">
        <v>43500</v>
      </c>
      <c r="H184" s="951">
        <v>1248.45</v>
      </c>
      <c r="I184" s="1191">
        <v>421.98</v>
      </c>
      <c r="J184" s="951">
        <v>1322.4</v>
      </c>
      <c r="K184" s="951">
        <v>4861.92</v>
      </c>
      <c r="L184" s="951">
        <f t="shared" si="43"/>
        <v>7854.75</v>
      </c>
      <c r="M184" s="951">
        <f t="shared" si="44"/>
        <v>35645.25</v>
      </c>
    </row>
    <row r="185" spans="1:13" ht="18.75" x14ac:dyDescent="0.3">
      <c r="A185" s="998" t="s">
        <v>1702</v>
      </c>
      <c r="B185" s="950" t="s">
        <v>1296</v>
      </c>
      <c r="C185" s="1024" t="s">
        <v>1325</v>
      </c>
      <c r="D185" s="960" t="s">
        <v>321</v>
      </c>
      <c r="E185" s="951">
        <v>43500</v>
      </c>
      <c r="F185" s="952">
        <v>0</v>
      </c>
      <c r="G185" s="953">
        <v>43500</v>
      </c>
      <c r="H185" s="953">
        <v>1248.45</v>
      </c>
      <c r="I185" s="1191">
        <v>936.62</v>
      </c>
      <c r="J185" s="951">
        <v>1322.4</v>
      </c>
      <c r="K185" s="951">
        <v>25</v>
      </c>
      <c r="L185" s="951">
        <f t="shared" si="43"/>
        <v>3532.4700000000003</v>
      </c>
      <c r="M185" s="951">
        <f t="shared" si="44"/>
        <v>39967.53</v>
      </c>
    </row>
    <row r="186" spans="1:13" ht="18.75" x14ac:dyDescent="0.3">
      <c r="A186" s="998" t="s">
        <v>1327</v>
      </c>
      <c r="B186" s="950" t="s">
        <v>806</v>
      </c>
      <c r="C186" s="1024" t="s">
        <v>1325</v>
      </c>
      <c r="D186" s="960" t="s">
        <v>321</v>
      </c>
      <c r="E186" s="951">
        <v>43500</v>
      </c>
      <c r="F186" s="952">
        <v>0</v>
      </c>
      <c r="G186" s="953">
        <v>43500</v>
      </c>
      <c r="H186" s="953">
        <v>1248.45</v>
      </c>
      <c r="I186" s="1191">
        <v>936.62</v>
      </c>
      <c r="J186" s="951">
        <v>1322.4</v>
      </c>
      <c r="K186" s="951">
        <v>25</v>
      </c>
      <c r="L186" s="951">
        <f t="shared" si="43"/>
        <v>3532.4700000000003</v>
      </c>
      <c r="M186" s="951">
        <f t="shared" si="44"/>
        <v>39967.53</v>
      </c>
    </row>
    <row r="187" spans="1:13" ht="18.75" x14ac:dyDescent="0.3">
      <c r="A187" s="961" t="s">
        <v>847</v>
      </c>
      <c r="B187" s="950"/>
      <c r="C187" s="962">
        <v>6</v>
      </c>
      <c r="D187" s="962"/>
      <c r="E187" s="963">
        <f>SUM(E181:E186)</f>
        <v>261000</v>
      </c>
      <c r="F187" s="964">
        <v>0</v>
      </c>
      <c r="G187" s="963">
        <f t="shared" ref="G187:L187" si="45">SUM(G181:G186)</f>
        <v>261000</v>
      </c>
      <c r="H187" s="963">
        <f t="shared" si="45"/>
        <v>7490.7</v>
      </c>
      <c r="I187" s="966">
        <f>SUM(I181:I186)</f>
        <v>5105.08</v>
      </c>
      <c r="J187" s="963">
        <f t="shared" si="45"/>
        <v>7934.4</v>
      </c>
      <c r="K187" s="963">
        <f t="shared" si="45"/>
        <v>4986.92</v>
      </c>
      <c r="L187" s="963">
        <f t="shared" si="45"/>
        <v>25517.100000000002</v>
      </c>
      <c r="M187" s="963">
        <f>SUM(M181:M186)</f>
        <v>235482.9</v>
      </c>
    </row>
    <row r="188" spans="1:13" ht="18.75" x14ac:dyDescent="0.3">
      <c r="A188" s="961"/>
      <c r="B188" s="950"/>
      <c r="C188" s="962"/>
      <c r="D188" s="962"/>
      <c r="E188" s="963"/>
      <c r="F188" s="964"/>
      <c r="G188" s="963"/>
      <c r="H188" s="963"/>
      <c r="I188" s="966"/>
      <c r="J188" s="963"/>
      <c r="K188" s="963"/>
      <c r="L188" s="963"/>
      <c r="M188" s="963"/>
    </row>
    <row r="189" spans="1:13" ht="18.75" x14ac:dyDescent="0.3">
      <c r="A189" s="961" t="s">
        <v>1490</v>
      </c>
      <c r="B189" s="950"/>
      <c r="C189" s="962"/>
      <c r="D189" s="962"/>
      <c r="E189" s="963"/>
      <c r="F189" s="964"/>
      <c r="G189" s="963"/>
      <c r="H189" s="963"/>
      <c r="I189" s="966"/>
      <c r="J189" s="963"/>
      <c r="K189" s="963"/>
      <c r="L189" s="963"/>
      <c r="M189" s="963"/>
    </row>
    <row r="190" spans="1:13" ht="21" customHeight="1" x14ac:dyDescent="0.3">
      <c r="A190" s="1069" t="s">
        <v>1386</v>
      </c>
      <c r="B190" s="950" t="s">
        <v>806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1191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21" customHeight="1" x14ac:dyDescent="0.3">
      <c r="A191" s="1069" t="s">
        <v>1704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951">
        <v>43500</v>
      </c>
      <c r="H191" s="951">
        <v>1248.45</v>
      </c>
      <c r="I191" s="1191">
        <v>936.62</v>
      </c>
      <c r="J191" s="951">
        <v>1322.4</v>
      </c>
      <c r="K191" s="951">
        <v>25</v>
      </c>
      <c r="L191" s="951">
        <f>+H191+I191+J191+K191</f>
        <v>3532.4700000000003</v>
      </c>
      <c r="M191" s="951">
        <f>+G191-L191</f>
        <v>39967.53</v>
      </c>
    </row>
    <row r="192" spans="1:13" ht="21" customHeight="1" x14ac:dyDescent="0.3">
      <c r="A192" s="1069" t="s">
        <v>1328</v>
      </c>
      <c r="B192" s="950" t="s">
        <v>1296</v>
      </c>
      <c r="C192" s="1024" t="s">
        <v>1325</v>
      </c>
      <c r="D192" s="960" t="s">
        <v>321</v>
      </c>
      <c r="E192" s="951">
        <v>43500</v>
      </c>
      <c r="F192" s="974">
        <v>0</v>
      </c>
      <c r="G192" s="951">
        <v>43500</v>
      </c>
      <c r="H192" s="951">
        <v>1248.45</v>
      </c>
      <c r="I192" s="1191">
        <v>936.62</v>
      </c>
      <c r="J192" s="951">
        <v>1322.4</v>
      </c>
      <c r="K192" s="951">
        <v>25</v>
      </c>
      <c r="L192" s="951">
        <f>+H192+I192+J192+K192</f>
        <v>3532.4700000000003</v>
      </c>
      <c r="M192" s="951">
        <f>+G192-L192</f>
        <v>39967.53</v>
      </c>
    </row>
    <row r="193" spans="1:13" ht="18.75" x14ac:dyDescent="0.3">
      <c r="A193" s="1027" t="s">
        <v>1705</v>
      </c>
      <c r="B193" s="950" t="s">
        <v>806</v>
      </c>
      <c r="C193" s="1024" t="s">
        <v>1325</v>
      </c>
      <c r="D193" s="960" t="s">
        <v>307</v>
      </c>
      <c r="E193" s="951">
        <v>43500</v>
      </c>
      <c r="F193" s="974">
        <v>0</v>
      </c>
      <c r="G193" s="1032">
        <v>43500</v>
      </c>
      <c r="H193" s="951">
        <v>1248.45</v>
      </c>
      <c r="I193" s="1197">
        <v>936.62</v>
      </c>
      <c r="J193" s="951">
        <v>1322.4</v>
      </c>
      <c r="K193" s="951">
        <v>25</v>
      </c>
      <c r="L193" s="1032">
        <v>3532.4700000000003</v>
      </c>
      <c r="M193" s="1032">
        <v>39967.53</v>
      </c>
    </row>
    <row r="194" spans="1:13" ht="18.75" x14ac:dyDescent="0.3">
      <c r="A194" s="961" t="s">
        <v>847</v>
      </c>
      <c r="B194" s="950"/>
      <c r="C194" s="962">
        <v>4</v>
      </c>
      <c r="D194" s="962"/>
      <c r="E194" s="963">
        <f>SUM(E190:E193)</f>
        <v>174000</v>
      </c>
      <c r="F194" s="964">
        <v>0</v>
      </c>
      <c r="G194" s="963">
        <f t="shared" ref="G194:M194" si="46">SUM(G190:G193)</f>
        <v>174000</v>
      </c>
      <c r="H194" s="963">
        <f t="shared" si="46"/>
        <v>4993.8</v>
      </c>
      <c r="I194" s="966">
        <f t="shared" si="46"/>
        <v>3746.48</v>
      </c>
      <c r="J194" s="963">
        <f t="shared" si="46"/>
        <v>5289.6</v>
      </c>
      <c r="K194" s="963">
        <f t="shared" si="46"/>
        <v>100</v>
      </c>
      <c r="L194" s="963">
        <f t="shared" si="46"/>
        <v>14129.880000000001</v>
      </c>
      <c r="M194" s="963">
        <f t="shared" si="46"/>
        <v>159870.12</v>
      </c>
    </row>
    <row r="195" spans="1:13" ht="18.75" x14ac:dyDescent="0.3">
      <c r="A195" s="961"/>
      <c r="B195" s="950"/>
      <c r="C195" s="962"/>
      <c r="D195" s="962"/>
      <c r="E195" s="963"/>
      <c r="F195" s="964"/>
      <c r="G195" s="963"/>
      <c r="H195" s="963"/>
      <c r="I195" s="966"/>
      <c r="J195" s="963"/>
      <c r="K195" s="963"/>
      <c r="L195" s="963"/>
      <c r="M195" s="963"/>
    </row>
    <row r="196" spans="1:13" ht="18.75" x14ac:dyDescent="0.3">
      <c r="A196" s="961" t="s">
        <v>1221</v>
      </c>
      <c r="B196" s="950"/>
      <c r="C196" s="967"/>
      <c r="D196" s="967"/>
      <c r="E196" s="963"/>
      <c r="F196" s="964"/>
      <c r="G196" s="965"/>
      <c r="H196" s="965"/>
      <c r="I196" s="966"/>
      <c r="J196" s="963"/>
      <c r="K196" s="963"/>
      <c r="L196" s="963"/>
      <c r="M196" s="965"/>
    </row>
    <row r="197" spans="1:13" ht="18.75" x14ac:dyDescent="0.3">
      <c r="A197" s="961" t="s">
        <v>1739</v>
      </c>
      <c r="B197" s="950"/>
      <c r="C197" s="1026"/>
      <c r="D197" s="960"/>
      <c r="E197" s="951"/>
      <c r="F197" s="974"/>
      <c r="G197" s="1032"/>
      <c r="H197" s="951"/>
      <c r="I197" s="1197"/>
      <c r="J197" s="951"/>
      <c r="K197" s="951"/>
      <c r="L197" s="1032"/>
      <c r="M197" s="1032"/>
    </row>
    <row r="198" spans="1:13" ht="18.75" x14ac:dyDescent="0.3">
      <c r="A198" s="1027" t="s">
        <v>1478</v>
      </c>
      <c r="B198" s="950" t="s">
        <v>806</v>
      </c>
      <c r="C198" s="1024" t="s">
        <v>1706</v>
      </c>
      <c r="D198" s="960" t="s">
        <v>1069</v>
      </c>
      <c r="E198" s="951">
        <v>120000</v>
      </c>
      <c r="F198" s="974">
        <v>0</v>
      </c>
      <c r="G198" s="1032">
        <v>120000</v>
      </c>
      <c r="H198" s="951">
        <v>3444</v>
      </c>
      <c r="I198" s="1032">
        <v>16809.87</v>
      </c>
      <c r="J198" s="951">
        <v>3648</v>
      </c>
      <c r="K198" s="951">
        <v>25</v>
      </c>
      <c r="L198" s="1032">
        <f>+H198+I198+J198+K198</f>
        <v>23926.87</v>
      </c>
      <c r="M198" s="1032">
        <f t="shared" ref="M198:M204" si="47">+G198-L198</f>
        <v>96073.13</v>
      </c>
    </row>
    <row r="199" spans="1:13" ht="18.75" x14ac:dyDescent="0.3">
      <c r="A199" s="1027" t="s">
        <v>244</v>
      </c>
      <c r="B199" s="950" t="s">
        <v>806</v>
      </c>
      <c r="C199" s="1024" t="s">
        <v>489</v>
      </c>
      <c r="D199" s="960" t="s">
        <v>1064</v>
      </c>
      <c r="E199" s="951">
        <v>80000</v>
      </c>
      <c r="F199" s="974">
        <v>0</v>
      </c>
      <c r="G199" s="1032">
        <v>80000</v>
      </c>
      <c r="H199" s="951">
        <v>2296</v>
      </c>
      <c r="I199" s="1032">
        <v>7400.87</v>
      </c>
      <c r="J199" s="951">
        <v>2432</v>
      </c>
      <c r="K199" s="951">
        <v>25</v>
      </c>
      <c r="L199" s="1032">
        <f>+H199+I199+J199+K199</f>
        <v>12153.869999999999</v>
      </c>
      <c r="M199" s="1032">
        <f t="shared" si="47"/>
        <v>67846.13</v>
      </c>
    </row>
    <row r="200" spans="1:13" ht="18.75" x14ac:dyDescent="0.3">
      <c r="A200" s="1027" t="s">
        <v>84</v>
      </c>
      <c r="B200" s="950" t="s">
        <v>806</v>
      </c>
      <c r="C200" s="1024" t="s">
        <v>117</v>
      </c>
      <c r="D200" s="960" t="s">
        <v>307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5368.48</v>
      </c>
      <c r="J200" s="951">
        <v>2128</v>
      </c>
      <c r="K200" s="951">
        <v>25</v>
      </c>
      <c r="L200" s="1032">
        <f>+H200+I200+J200+K200</f>
        <v>9530.48</v>
      </c>
      <c r="M200" s="1032">
        <f t="shared" si="47"/>
        <v>60469.520000000004</v>
      </c>
    </row>
    <row r="201" spans="1:13" ht="18.75" x14ac:dyDescent="0.3">
      <c r="A201" s="1027" t="s">
        <v>94</v>
      </c>
      <c r="B201" s="950" t="s">
        <v>807</v>
      </c>
      <c r="C201" s="1024" t="s">
        <v>71</v>
      </c>
      <c r="D201" s="960" t="s">
        <v>1069</v>
      </c>
      <c r="E201" s="951">
        <v>70000</v>
      </c>
      <c r="F201" s="974">
        <v>0</v>
      </c>
      <c r="G201" s="951">
        <v>70000</v>
      </c>
      <c r="H201" s="951">
        <v>2009</v>
      </c>
      <c r="I201" s="1032">
        <v>5025.38</v>
      </c>
      <c r="J201" s="951">
        <v>2128</v>
      </c>
      <c r="K201" s="951">
        <v>1740.46</v>
      </c>
      <c r="L201" s="1032">
        <v>10902.84</v>
      </c>
      <c r="M201" s="1032">
        <f t="shared" si="47"/>
        <v>59097.16</v>
      </c>
    </row>
    <row r="202" spans="1:13" ht="18.75" x14ac:dyDescent="0.3">
      <c r="A202" s="1027" t="s">
        <v>156</v>
      </c>
      <c r="B202" s="950" t="s">
        <v>806</v>
      </c>
      <c r="C202" s="1024" t="s">
        <v>1044</v>
      </c>
      <c r="D202" s="960" t="s">
        <v>1069</v>
      </c>
      <c r="E202" s="951">
        <v>80000</v>
      </c>
      <c r="F202" s="974">
        <v>0</v>
      </c>
      <c r="G202" s="951">
        <v>80000</v>
      </c>
      <c r="H202" s="951">
        <v>2296</v>
      </c>
      <c r="I202" s="1032">
        <v>6972</v>
      </c>
      <c r="J202" s="951">
        <v>2432</v>
      </c>
      <c r="K202" s="951">
        <v>1740.46</v>
      </c>
      <c r="L202" s="1032">
        <f>+H202+I202+J202+K202</f>
        <v>13440.46</v>
      </c>
      <c r="M202" s="1032">
        <f t="shared" si="47"/>
        <v>66559.540000000008</v>
      </c>
    </row>
    <row r="203" spans="1:13" ht="18.75" x14ac:dyDescent="0.3">
      <c r="A203" s="1028" t="s">
        <v>177</v>
      </c>
      <c r="B203" s="1001" t="s">
        <v>807</v>
      </c>
      <c r="C203" s="1025" t="s">
        <v>1204</v>
      </c>
      <c r="D203" s="1024" t="s">
        <v>1069</v>
      </c>
      <c r="E203" s="951">
        <v>55000</v>
      </c>
      <c r="F203" s="974">
        <v>0</v>
      </c>
      <c r="G203" s="1032">
        <v>55000</v>
      </c>
      <c r="H203" s="956">
        <v>1578.5</v>
      </c>
      <c r="I203" s="1275">
        <v>2559.6799999999998</v>
      </c>
      <c r="J203" s="951">
        <v>1672</v>
      </c>
      <c r="K203" s="956">
        <v>2097.1999999999998</v>
      </c>
      <c r="L203" s="1032">
        <f>+H203+I203+J203+K203</f>
        <v>7907.38</v>
      </c>
      <c r="M203" s="1032">
        <f t="shared" si="47"/>
        <v>47092.62</v>
      </c>
    </row>
    <row r="204" spans="1:13" ht="18.75" x14ac:dyDescent="0.3">
      <c r="A204" s="955" t="s">
        <v>1710</v>
      </c>
      <c r="B204" s="968" t="s">
        <v>807</v>
      </c>
      <c r="C204" s="960" t="s">
        <v>521</v>
      </c>
      <c r="D204" s="960" t="s">
        <v>307</v>
      </c>
      <c r="E204" s="951">
        <v>43500</v>
      </c>
      <c r="F204" s="974">
        <v>0</v>
      </c>
      <c r="G204" s="951">
        <v>43500</v>
      </c>
      <c r="H204" s="951">
        <v>1248.45</v>
      </c>
      <c r="I204" s="1191">
        <v>936.62</v>
      </c>
      <c r="J204" s="951">
        <v>1322.4</v>
      </c>
      <c r="K204" s="951">
        <v>25</v>
      </c>
      <c r="L204" s="951">
        <f>+H204+I204+J204+K204</f>
        <v>3532.4700000000003</v>
      </c>
      <c r="M204" s="953">
        <f t="shared" si="47"/>
        <v>39967.53</v>
      </c>
    </row>
    <row r="205" spans="1:13" ht="18.75" x14ac:dyDescent="0.3">
      <c r="A205" s="1027" t="s">
        <v>1717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1718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f>+H206+I206+J206+K206</f>
        <v>3532.4700000000003</v>
      </c>
      <c r="M206" s="1032">
        <f t="shared" ref="M206:M211" si="48">+G206-L206</f>
        <v>39967.53</v>
      </c>
    </row>
    <row r="207" spans="1:13" ht="18.75" x14ac:dyDescent="0.3">
      <c r="A207" s="1027" t="s">
        <v>1721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48"/>
        <v>23497.5</v>
      </c>
    </row>
    <row r="208" spans="1:13" ht="18.75" x14ac:dyDescent="0.3">
      <c r="A208" s="1027" t="s">
        <v>1722</v>
      </c>
      <c r="B208" s="950" t="s">
        <v>1151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>+H208+I208+J208+K208</f>
        <v>1502.5</v>
      </c>
      <c r="M208" s="1032">
        <f t="shared" si="48"/>
        <v>23497.5</v>
      </c>
    </row>
    <row r="209" spans="1:13" ht="18.75" x14ac:dyDescent="0.3">
      <c r="A209" s="1024" t="s">
        <v>830</v>
      </c>
      <c r="B209" s="950" t="s">
        <v>806</v>
      </c>
      <c r="C209" s="1026" t="s">
        <v>92</v>
      </c>
      <c r="D209" s="960" t="s">
        <v>1067</v>
      </c>
      <c r="E209" s="978">
        <v>30000</v>
      </c>
      <c r="F209" s="979">
        <v>0</v>
      </c>
      <c r="G209" s="1032">
        <v>30000</v>
      </c>
      <c r="H209" s="951">
        <v>861</v>
      </c>
      <c r="I209" s="1197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48"/>
        <v>28202</v>
      </c>
    </row>
    <row r="210" spans="1:13" ht="18.75" x14ac:dyDescent="0.3">
      <c r="A210" s="1027" t="s">
        <v>1723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197">
        <v>0</v>
      </c>
      <c r="J210" s="951">
        <v>912</v>
      </c>
      <c r="K210" s="951">
        <v>25</v>
      </c>
      <c r="L210" s="1032">
        <f>+H210+I210+J210+K210</f>
        <v>1798</v>
      </c>
      <c r="M210" s="1032">
        <f t="shared" si="48"/>
        <v>28202</v>
      </c>
    </row>
    <row r="211" spans="1:13" ht="18.75" x14ac:dyDescent="0.3">
      <c r="A211" s="1027" t="s">
        <v>1729</v>
      </c>
      <c r="B211" s="950" t="s">
        <v>806</v>
      </c>
      <c r="C211" s="1026" t="s">
        <v>92</v>
      </c>
      <c r="D211" s="960" t="s">
        <v>1067</v>
      </c>
      <c r="E211" s="951">
        <v>30000</v>
      </c>
      <c r="F211" s="974">
        <v>0</v>
      </c>
      <c r="G211" s="1032">
        <v>30000</v>
      </c>
      <c r="H211" s="951">
        <v>861</v>
      </c>
      <c r="I211" s="1197">
        <v>0</v>
      </c>
      <c r="J211" s="951">
        <v>912</v>
      </c>
      <c r="K211" s="951">
        <v>1740.46</v>
      </c>
      <c r="L211" s="1032">
        <v>3513.46</v>
      </c>
      <c r="M211" s="1032">
        <f t="shared" si="48"/>
        <v>26486.54</v>
      </c>
    </row>
    <row r="212" spans="1:13" ht="18.75" x14ac:dyDescent="0.3">
      <c r="A212" s="949" t="s">
        <v>847</v>
      </c>
      <c r="B212" s="999"/>
      <c r="C212" s="962">
        <v>14</v>
      </c>
      <c r="D212" s="962"/>
      <c r="E212" s="963">
        <f>SUM(E198:E211)</f>
        <v>745500</v>
      </c>
      <c r="F212" s="964">
        <v>0</v>
      </c>
      <c r="G212" s="963">
        <f t="shared" ref="G212:M212" si="49">SUM(G198:G211)</f>
        <v>745500</v>
      </c>
      <c r="H212" s="963">
        <f t="shared" si="49"/>
        <v>21395.850000000002</v>
      </c>
      <c r="I212" s="963">
        <f t="shared" si="49"/>
        <v>46946.140000000007</v>
      </c>
      <c r="J212" s="963">
        <f t="shared" si="49"/>
        <v>22663.200000000001</v>
      </c>
      <c r="K212" s="963">
        <f t="shared" si="49"/>
        <v>7568.58</v>
      </c>
      <c r="L212" s="963">
        <f t="shared" si="49"/>
        <v>98573.77</v>
      </c>
      <c r="M212" s="963">
        <f t="shared" si="49"/>
        <v>646926.23000000021</v>
      </c>
    </row>
    <row r="213" spans="1:13" ht="18.75" x14ac:dyDescent="0.3">
      <c r="A213" s="949"/>
      <c r="B213" s="999"/>
      <c r="C213" s="962"/>
      <c r="D213" s="962"/>
      <c r="E213" s="963"/>
      <c r="G213" s="963"/>
      <c r="H213" s="963"/>
      <c r="I213" s="966"/>
      <c r="J213" s="963"/>
      <c r="K213" s="963"/>
      <c r="L213" s="963"/>
      <c r="M213" s="963"/>
    </row>
    <row r="214" spans="1:13" ht="18.75" x14ac:dyDescent="0.3">
      <c r="A214" s="961" t="s">
        <v>1740</v>
      </c>
      <c r="B214" s="950"/>
      <c r="C214" s="967"/>
      <c r="D214" s="967"/>
      <c r="E214" s="963"/>
      <c r="F214" s="964"/>
      <c r="G214" s="965"/>
      <c r="H214" s="965"/>
      <c r="I214" s="966"/>
      <c r="J214" s="963"/>
      <c r="K214" s="963"/>
      <c r="L214" s="963"/>
      <c r="M214" s="965"/>
    </row>
    <row r="215" spans="1:13" ht="18.75" x14ac:dyDescent="0.3">
      <c r="A215" s="1027" t="s">
        <v>1707</v>
      </c>
      <c r="B215" s="950" t="s">
        <v>806</v>
      </c>
      <c r="C215" s="1024" t="s">
        <v>1708</v>
      </c>
      <c r="D215" s="960" t="s">
        <v>1069</v>
      </c>
      <c r="E215" s="951">
        <v>120000</v>
      </c>
      <c r="F215" s="974">
        <v>0</v>
      </c>
      <c r="G215" s="1032">
        <v>120000</v>
      </c>
      <c r="H215" s="951">
        <v>3444</v>
      </c>
      <c r="I215" s="1198">
        <v>16809.87</v>
      </c>
      <c r="J215" s="951">
        <v>3648</v>
      </c>
      <c r="K215" s="951">
        <v>25</v>
      </c>
      <c r="L215" s="1032">
        <f>+H215+I215+J215+K215</f>
        <v>23926.87</v>
      </c>
      <c r="M215" s="1031">
        <f>+G215-L215</f>
        <v>96073.13</v>
      </c>
    </row>
    <row r="216" spans="1:13" ht="18.75" x14ac:dyDescent="0.3">
      <c r="A216" s="1027" t="s">
        <v>1709</v>
      </c>
      <c r="B216" s="950" t="s">
        <v>807</v>
      </c>
      <c r="C216" s="1024" t="s">
        <v>117</v>
      </c>
      <c r="D216" s="960" t="s">
        <v>1069</v>
      </c>
      <c r="E216" s="951">
        <v>80000</v>
      </c>
      <c r="F216" s="974">
        <v>0</v>
      </c>
      <c r="G216" s="951">
        <v>80000</v>
      </c>
      <c r="H216" s="951">
        <v>2296</v>
      </c>
      <c r="I216" s="1198">
        <v>6564.09</v>
      </c>
      <c r="J216" s="951">
        <v>2432</v>
      </c>
      <c r="K216" s="951">
        <v>4158.92</v>
      </c>
      <c r="L216" s="1032">
        <f>+H216+I216+J216+K216</f>
        <v>15451.01</v>
      </c>
      <c r="M216" s="1031">
        <f>+G216-L216</f>
        <v>64548.99</v>
      </c>
    </row>
    <row r="217" spans="1:13" ht="18.75" x14ac:dyDescent="0.3">
      <c r="A217" s="1027" t="s">
        <v>1713</v>
      </c>
      <c r="B217" s="950" t="s">
        <v>807</v>
      </c>
      <c r="C217" s="1024" t="s">
        <v>276</v>
      </c>
      <c r="D217" s="960" t="s">
        <v>307</v>
      </c>
      <c r="E217" s="951">
        <v>37500</v>
      </c>
      <c r="F217" s="974">
        <v>0</v>
      </c>
      <c r="G217" s="1032">
        <v>37500</v>
      </c>
      <c r="H217" s="951">
        <v>1076.25</v>
      </c>
      <c r="I217" s="1197">
        <v>89.81</v>
      </c>
      <c r="J217" s="951">
        <v>1140</v>
      </c>
      <c r="K217" s="951">
        <v>25</v>
      </c>
      <c r="L217" s="1032">
        <f>+H217+I217+J217+K217</f>
        <v>2331.06</v>
      </c>
      <c r="M217" s="1032">
        <f>+G217-L217</f>
        <v>35168.94</v>
      </c>
    </row>
    <row r="218" spans="1:13" ht="18.75" x14ac:dyDescent="0.3">
      <c r="A218" s="1027" t="s">
        <v>1329</v>
      </c>
      <c r="B218" s="950" t="s">
        <v>1330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197">
        <v>936.62</v>
      </c>
      <c r="J218" s="951">
        <v>1322.4</v>
      </c>
      <c r="K218" s="951">
        <v>25</v>
      </c>
      <c r="L218" s="1032">
        <f>+H218+I218+J218+K218</f>
        <v>3532.4700000000003</v>
      </c>
      <c r="M218" s="1032">
        <f>+G218-L218</f>
        <v>39967.53</v>
      </c>
    </row>
    <row r="219" spans="1:13" ht="18.75" x14ac:dyDescent="0.3">
      <c r="A219" s="1027" t="s">
        <v>1716</v>
      </c>
      <c r="B219" s="950" t="s">
        <v>806</v>
      </c>
      <c r="C219" s="1024" t="s">
        <v>1325</v>
      </c>
      <c r="D219" s="960" t="s">
        <v>307</v>
      </c>
      <c r="E219" s="951">
        <v>43500</v>
      </c>
      <c r="F219" s="974">
        <v>0</v>
      </c>
      <c r="G219" s="1032">
        <v>43500</v>
      </c>
      <c r="H219" s="951">
        <v>1248.45</v>
      </c>
      <c r="I219" s="1036">
        <v>936.62</v>
      </c>
      <c r="J219" s="951">
        <v>1322.4</v>
      </c>
      <c r="K219" s="951">
        <v>25</v>
      </c>
      <c r="L219" s="1032">
        <v>3532.4700000000003</v>
      </c>
      <c r="M219" s="1032">
        <v>39967.53</v>
      </c>
    </row>
    <row r="220" spans="1:13" ht="18.75" x14ac:dyDescent="0.3">
      <c r="A220" s="1027" t="s">
        <v>698</v>
      </c>
      <c r="B220" s="950" t="s">
        <v>807</v>
      </c>
      <c r="C220" s="1024" t="s">
        <v>105</v>
      </c>
      <c r="D220" s="960" t="s">
        <v>1067</v>
      </c>
      <c r="E220" s="951">
        <v>25000</v>
      </c>
      <c r="F220" s="974">
        <v>0</v>
      </c>
      <c r="G220" s="1032">
        <v>25000</v>
      </c>
      <c r="H220" s="951">
        <v>717.5</v>
      </c>
      <c r="I220" s="1197">
        <v>0</v>
      </c>
      <c r="J220" s="951">
        <v>760</v>
      </c>
      <c r="K220" s="951">
        <v>25</v>
      </c>
      <c r="L220" s="1032">
        <f>+H220+I220+J220+K220</f>
        <v>1502.5</v>
      </c>
      <c r="M220" s="1032">
        <f>+G220-L220</f>
        <v>23497.5</v>
      </c>
    </row>
    <row r="221" spans="1:13" ht="18.75" x14ac:dyDescent="0.3">
      <c r="A221" s="1027" t="s">
        <v>1725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2134</v>
      </c>
      <c r="L221" s="1032">
        <f>+H221+I221+J221+K221</f>
        <v>3907</v>
      </c>
      <c r="M221" s="1032">
        <f>+G221-L221</f>
        <v>26093</v>
      </c>
    </row>
    <row r="222" spans="1:13" ht="17.25" customHeight="1" x14ac:dyDescent="0.3">
      <c r="A222" s="1027" t="s">
        <v>1727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f>+H222+I222+J222+K222</f>
        <v>1798</v>
      </c>
      <c r="M222" s="1032">
        <f>+G222-L222</f>
        <v>28202</v>
      </c>
    </row>
    <row r="223" spans="1:13" ht="18.75" x14ac:dyDescent="0.3">
      <c r="A223" s="1027" t="s">
        <v>1730</v>
      </c>
      <c r="B223" s="950" t="s">
        <v>806</v>
      </c>
      <c r="C223" s="1026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>+G223-L223</f>
        <v>28202</v>
      </c>
    </row>
    <row r="224" spans="1:13" ht="18.75" x14ac:dyDescent="0.3">
      <c r="A224" s="961" t="s">
        <v>847</v>
      </c>
      <c r="B224" s="950"/>
      <c r="C224" s="962">
        <v>9</v>
      </c>
      <c r="D224" s="960"/>
      <c r="E224" s="963">
        <f>SUM(E215:E223)</f>
        <v>439500</v>
      </c>
      <c r="F224" s="964">
        <v>0</v>
      </c>
      <c r="G224" s="963">
        <f>SUM(G215:G223)</f>
        <v>439500</v>
      </c>
      <c r="H224" s="963">
        <f t="shared" ref="H224:M224" si="50">SUM(H215:H223)</f>
        <v>12613.65</v>
      </c>
      <c r="I224" s="963">
        <f t="shared" si="50"/>
        <v>25337.01</v>
      </c>
      <c r="J224" s="963">
        <f t="shared" si="50"/>
        <v>13360.8</v>
      </c>
      <c r="K224" s="963">
        <f t="shared" si="50"/>
        <v>6467.92</v>
      </c>
      <c r="L224" s="963">
        <f t="shared" si="50"/>
        <v>57779.38</v>
      </c>
      <c r="M224" s="963">
        <f t="shared" si="50"/>
        <v>381720.62</v>
      </c>
    </row>
    <row r="225" spans="1:13" ht="18.75" x14ac:dyDescent="0.3">
      <c r="A225" s="961"/>
      <c r="B225" s="950"/>
      <c r="C225" s="962"/>
      <c r="D225" s="960"/>
      <c r="F225" s="974"/>
      <c r="G225" s="1032"/>
      <c r="H225" s="951"/>
      <c r="I225" s="1197"/>
      <c r="J225" s="951"/>
      <c r="K225" s="951"/>
      <c r="L225" s="1032"/>
      <c r="M225" s="1032"/>
    </row>
    <row r="226" spans="1:13" ht="18.75" x14ac:dyDescent="0.3">
      <c r="A226" s="961" t="s">
        <v>1741</v>
      </c>
      <c r="B226" s="950"/>
      <c r="C226" s="1026"/>
      <c r="D226" s="960"/>
      <c r="E226" s="951"/>
      <c r="F226" s="974"/>
      <c r="G226" s="1032"/>
      <c r="H226" s="951"/>
      <c r="I226" s="1197"/>
      <c r="J226" s="951"/>
      <c r="K226" s="951"/>
      <c r="L226" s="1032"/>
      <c r="M226" s="1032"/>
    </row>
    <row r="227" spans="1:13" ht="18.75" x14ac:dyDescent="0.3">
      <c r="A227" s="1027" t="s">
        <v>1712</v>
      </c>
      <c r="B227" s="950" t="s">
        <v>807</v>
      </c>
      <c r="C227" s="1024" t="s">
        <v>276</v>
      </c>
      <c r="D227" s="960" t="s">
        <v>307</v>
      </c>
      <c r="E227" s="951">
        <v>37500</v>
      </c>
      <c r="F227" s="974">
        <v>0</v>
      </c>
      <c r="G227" s="1032">
        <v>37500</v>
      </c>
      <c r="H227" s="951">
        <v>1076.25</v>
      </c>
      <c r="I227" s="1197">
        <v>89.81</v>
      </c>
      <c r="J227" s="951">
        <v>1140</v>
      </c>
      <c r="K227" s="951">
        <v>25</v>
      </c>
      <c r="L227" s="1032">
        <f>+H227+I227+J227+K227</f>
        <v>2331.06</v>
      </c>
      <c r="M227" s="1032">
        <f>+G227-L227</f>
        <v>35168.94</v>
      </c>
    </row>
    <row r="228" spans="1:13" ht="18.75" x14ac:dyDescent="0.3">
      <c r="A228" s="1027" t="s">
        <v>1715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197">
        <v>936.62</v>
      </c>
      <c r="J228" s="951">
        <v>1322.4</v>
      </c>
      <c r="K228" s="951">
        <v>25</v>
      </c>
      <c r="L228" s="1032">
        <f>+H228+I228+J228+K228</f>
        <v>3532.4700000000003</v>
      </c>
      <c r="M228" s="1032">
        <f>+G228-L228</f>
        <v>39967.53</v>
      </c>
    </row>
    <row r="229" spans="1:13" ht="18.75" x14ac:dyDescent="0.3">
      <c r="A229" s="1027" t="s">
        <v>1336</v>
      </c>
      <c r="B229" s="950" t="s">
        <v>806</v>
      </c>
      <c r="C229" s="1024" t="s">
        <v>1325</v>
      </c>
      <c r="D229" s="960" t="s">
        <v>307</v>
      </c>
      <c r="E229" s="951">
        <v>43500</v>
      </c>
      <c r="F229" s="974">
        <v>0</v>
      </c>
      <c r="G229" s="1032">
        <v>43500</v>
      </c>
      <c r="H229" s="951">
        <v>1248.45</v>
      </c>
      <c r="I229" s="1197">
        <v>936.62</v>
      </c>
      <c r="J229" s="951">
        <v>1322.4</v>
      </c>
      <c r="K229" s="951">
        <v>25</v>
      </c>
      <c r="L229" s="1032">
        <v>3532.4700000000003</v>
      </c>
      <c r="M229" s="1032">
        <v>39967.53</v>
      </c>
    </row>
    <row r="230" spans="1:13" ht="18.75" x14ac:dyDescent="0.3">
      <c r="A230" s="1027" t="s">
        <v>1719</v>
      </c>
      <c r="B230" s="999" t="s">
        <v>807</v>
      </c>
      <c r="C230" s="1024" t="s">
        <v>105</v>
      </c>
      <c r="D230" s="960" t="s">
        <v>1067</v>
      </c>
      <c r="E230" s="951">
        <v>25000</v>
      </c>
      <c r="F230" s="974">
        <v>0</v>
      </c>
      <c r="G230" s="1032">
        <v>25000</v>
      </c>
      <c r="H230" s="951">
        <v>717.5</v>
      </c>
      <c r="I230" s="1197">
        <v>0</v>
      </c>
      <c r="J230" s="951">
        <v>760</v>
      </c>
      <c r="K230" s="951">
        <v>25</v>
      </c>
      <c r="L230" s="1032">
        <f>+H230+I230+J230+K230</f>
        <v>1502.5</v>
      </c>
      <c r="M230" s="1032">
        <f>+G230-L230</f>
        <v>23497.5</v>
      </c>
    </row>
    <row r="231" spans="1:13" ht="18.75" x14ac:dyDescent="0.3">
      <c r="A231" s="1027" t="s">
        <v>1726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197">
        <v>0</v>
      </c>
      <c r="J231" s="951">
        <v>912</v>
      </c>
      <c r="K231" s="951">
        <v>25</v>
      </c>
      <c r="L231" s="1032">
        <f>+H231+I231+J231+K231</f>
        <v>1798</v>
      </c>
      <c r="M231" s="1032">
        <f>+G231-L231</f>
        <v>28202</v>
      </c>
    </row>
    <row r="232" spans="1:13" ht="18.75" x14ac:dyDescent="0.3">
      <c r="A232" s="1027" t="s">
        <v>1728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197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1027" t="s">
        <v>1731</v>
      </c>
      <c r="B233" s="950" t="s">
        <v>806</v>
      </c>
      <c r="C233" s="1026" t="s">
        <v>92</v>
      </c>
      <c r="D233" s="960" t="s">
        <v>1067</v>
      </c>
      <c r="E233" s="951">
        <v>30000</v>
      </c>
      <c r="F233" s="974">
        <v>0</v>
      </c>
      <c r="G233" s="1032">
        <v>30000</v>
      </c>
      <c r="H233" s="951">
        <v>861</v>
      </c>
      <c r="I233" s="1197">
        <v>0</v>
      </c>
      <c r="J233" s="951">
        <v>912</v>
      </c>
      <c r="K233" s="951">
        <v>25</v>
      </c>
      <c r="L233" s="1032">
        <v>1798</v>
      </c>
      <c r="M233" s="1032">
        <f>+G233-L233</f>
        <v>28202</v>
      </c>
    </row>
    <row r="234" spans="1:13" ht="18.75" x14ac:dyDescent="0.3">
      <c r="A234" s="961" t="s">
        <v>847</v>
      </c>
      <c r="B234" s="950"/>
      <c r="C234" s="962">
        <v>7</v>
      </c>
      <c r="D234" s="960"/>
      <c r="E234" s="963">
        <f>SUM(E227:E233)</f>
        <v>239500</v>
      </c>
      <c r="F234" s="964">
        <v>0</v>
      </c>
      <c r="G234" s="963">
        <f t="shared" ref="G234:M234" si="51">SUM(G227:G233)</f>
        <v>239500</v>
      </c>
      <c r="H234" s="963">
        <f t="shared" si="51"/>
        <v>6873.65</v>
      </c>
      <c r="I234" s="963">
        <f t="shared" si="51"/>
        <v>1963.0500000000002</v>
      </c>
      <c r="J234" s="963">
        <f t="shared" si="51"/>
        <v>7280.8</v>
      </c>
      <c r="K234" s="963">
        <f t="shared" si="51"/>
        <v>175</v>
      </c>
      <c r="L234" s="963">
        <f t="shared" si="51"/>
        <v>16292.5</v>
      </c>
      <c r="M234" s="963">
        <f t="shared" si="51"/>
        <v>223207.5</v>
      </c>
    </row>
    <row r="235" spans="1:13" ht="18.75" x14ac:dyDescent="0.3">
      <c r="A235" s="961"/>
      <c r="B235" s="950"/>
      <c r="C235" s="962"/>
      <c r="D235" s="960"/>
      <c r="E235" s="951"/>
      <c r="F235" s="974"/>
      <c r="G235" s="1032"/>
      <c r="H235" s="951"/>
      <c r="I235" s="1197"/>
      <c r="J235" s="951"/>
      <c r="K235" s="951"/>
      <c r="L235" s="1032"/>
      <c r="M235" s="1032"/>
    </row>
    <row r="236" spans="1:13" ht="18.75" x14ac:dyDescent="0.3">
      <c r="A236" s="961" t="s">
        <v>1742</v>
      </c>
      <c r="B236" s="950"/>
      <c r="C236" s="1026"/>
      <c r="D236" s="960"/>
      <c r="E236" s="951"/>
      <c r="F236" s="974"/>
      <c r="G236" s="1032"/>
      <c r="H236" s="951"/>
      <c r="I236" s="1197"/>
      <c r="J236" s="951"/>
      <c r="K236" s="951"/>
      <c r="L236" s="1032"/>
      <c r="M236" s="1032"/>
    </row>
    <row r="237" spans="1:13" ht="18.75" x14ac:dyDescent="0.3">
      <c r="A237" s="1027" t="s">
        <v>1711</v>
      </c>
      <c r="B237" s="950" t="s">
        <v>807</v>
      </c>
      <c r="C237" s="1024" t="s">
        <v>521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197">
        <v>89.81</v>
      </c>
      <c r="J237" s="951">
        <v>1140</v>
      </c>
      <c r="K237" s="951">
        <v>25</v>
      </c>
      <c r="L237" s="1032">
        <f>+H237+I237+J237+K237</f>
        <v>2331.06</v>
      </c>
      <c r="M237" s="1032">
        <f t="shared" ref="M237:M242" si="52">+G237-L237</f>
        <v>35168.94</v>
      </c>
    </row>
    <row r="238" spans="1:13" ht="18.75" x14ac:dyDescent="0.3">
      <c r="A238" s="1027" t="s">
        <v>1714</v>
      </c>
      <c r="B238" s="950" t="s">
        <v>807</v>
      </c>
      <c r="C238" s="1024" t="s">
        <v>276</v>
      </c>
      <c r="D238" s="960" t="s">
        <v>307</v>
      </c>
      <c r="E238" s="951">
        <v>43500</v>
      </c>
      <c r="F238" s="974">
        <v>0</v>
      </c>
      <c r="G238" s="1032">
        <v>43500</v>
      </c>
      <c r="H238" s="951">
        <v>1248.45</v>
      </c>
      <c r="I238" s="1197">
        <v>936.62</v>
      </c>
      <c r="J238" s="951">
        <v>1322.4</v>
      </c>
      <c r="K238" s="951">
        <v>25</v>
      </c>
      <c r="L238" s="1032">
        <f>+H238+I238+J238+K238</f>
        <v>3532.4700000000003</v>
      </c>
      <c r="M238" s="1032">
        <f t="shared" si="52"/>
        <v>39967.53</v>
      </c>
    </row>
    <row r="239" spans="1:13" ht="18.75" x14ac:dyDescent="0.3">
      <c r="A239" s="1027" t="s">
        <v>1440</v>
      </c>
      <c r="B239" s="950" t="s">
        <v>807</v>
      </c>
      <c r="C239" s="1024" t="s">
        <v>276</v>
      </c>
      <c r="D239" s="960" t="s">
        <v>307</v>
      </c>
      <c r="E239" s="951">
        <v>37500</v>
      </c>
      <c r="F239" s="974">
        <v>0</v>
      </c>
      <c r="G239" s="1032">
        <v>37500</v>
      </c>
      <c r="H239" s="951">
        <v>1076.25</v>
      </c>
      <c r="I239" s="1197">
        <v>89.81</v>
      </c>
      <c r="J239" s="951">
        <v>1140</v>
      </c>
      <c r="K239" s="951">
        <v>25</v>
      </c>
      <c r="L239" s="1032">
        <v>2331.06</v>
      </c>
      <c r="M239" s="1032">
        <f t="shared" si="52"/>
        <v>35168.94</v>
      </c>
    </row>
    <row r="240" spans="1:13" ht="18.75" x14ac:dyDescent="0.3">
      <c r="A240" s="1027" t="s">
        <v>1720</v>
      </c>
      <c r="B240" s="999" t="s">
        <v>807</v>
      </c>
      <c r="C240" s="1024" t="s">
        <v>105</v>
      </c>
      <c r="D240" s="960" t="s">
        <v>1067</v>
      </c>
      <c r="E240" s="951">
        <v>25000</v>
      </c>
      <c r="F240" s="974">
        <v>0</v>
      </c>
      <c r="G240" s="1032">
        <v>25000</v>
      </c>
      <c r="H240" s="951">
        <v>717.5</v>
      </c>
      <c r="I240" s="1197">
        <v>0</v>
      </c>
      <c r="J240" s="951">
        <v>760</v>
      </c>
      <c r="K240" s="951">
        <v>25</v>
      </c>
      <c r="L240" s="1032">
        <f>+H240+I240+J240+K240</f>
        <v>1502.5</v>
      </c>
      <c r="M240" s="1032">
        <f t="shared" si="52"/>
        <v>23497.5</v>
      </c>
    </row>
    <row r="241" spans="1:13" ht="18.75" x14ac:dyDescent="0.3">
      <c r="A241" s="1024" t="s">
        <v>1056</v>
      </c>
      <c r="B241" s="950" t="s">
        <v>806</v>
      </c>
      <c r="C241" s="1026" t="s">
        <v>92</v>
      </c>
      <c r="D241" s="960" t="s">
        <v>1067</v>
      </c>
      <c r="E241" s="978">
        <v>30000</v>
      </c>
      <c r="F241" s="979">
        <v>0</v>
      </c>
      <c r="G241" s="1032">
        <v>30000</v>
      </c>
      <c r="H241" s="951">
        <v>861</v>
      </c>
      <c r="I241" s="1197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52"/>
        <v>28202</v>
      </c>
    </row>
    <row r="242" spans="1:13" ht="18.75" x14ac:dyDescent="0.3">
      <c r="A242" s="1027" t="s">
        <v>1724</v>
      </c>
      <c r="B242" s="950" t="s">
        <v>1296</v>
      </c>
      <c r="C242" s="1026" t="s">
        <v>92</v>
      </c>
      <c r="D242" s="960" t="s">
        <v>1067</v>
      </c>
      <c r="E242" s="951">
        <v>30000</v>
      </c>
      <c r="F242" s="974">
        <v>0</v>
      </c>
      <c r="G242" s="1032">
        <v>30000</v>
      </c>
      <c r="H242" s="951">
        <v>861</v>
      </c>
      <c r="I242" s="1197">
        <v>0</v>
      </c>
      <c r="J242" s="951">
        <v>912</v>
      </c>
      <c r="K242" s="951">
        <v>25</v>
      </c>
      <c r="L242" s="1032">
        <f>+H242+I242+J242+K242</f>
        <v>1798</v>
      </c>
      <c r="M242" s="1032">
        <f t="shared" si="52"/>
        <v>28202</v>
      </c>
    </row>
    <row r="243" spans="1:13" ht="18.75" x14ac:dyDescent="0.3">
      <c r="A243" s="961" t="s">
        <v>847</v>
      </c>
      <c r="B243" s="950"/>
      <c r="C243" s="962">
        <v>6</v>
      </c>
      <c r="D243" s="960"/>
      <c r="E243" s="963">
        <f>SUM(E237:E242)</f>
        <v>203500</v>
      </c>
      <c r="F243" s="963">
        <f t="shared" ref="F243:M243" si="53">SUM(F237:F242)</f>
        <v>0</v>
      </c>
      <c r="G243" s="963">
        <f t="shared" si="53"/>
        <v>203500</v>
      </c>
      <c r="H243" s="963">
        <f t="shared" si="53"/>
        <v>5840.45</v>
      </c>
      <c r="I243" s="963">
        <f t="shared" si="53"/>
        <v>1116.24</v>
      </c>
      <c r="J243" s="963">
        <f t="shared" si="53"/>
        <v>6186.4</v>
      </c>
      <c r="K243" s="963">
        <f t="shared" si="53"/>
        <v>150</v>
      </c>
      <c r="L243" s="963">
        <f t="shared" si="53"/>
        <v>13293.09</v>
      </c>
      <c r="M243" s="963">
        <f t="shared" si="53"/>
        <v>190206.91</v>
      </c>
    </row>
    <row r="244" spans="1:13" ht="18.75" x14ac:dyDescent="0.3">
      <c r="A244" s="961"/>
      <c r="B244" s="950"/>
      <c r="C244" s="962"/>
      <c r="D244" s="960"/>
      <c r="E244" s="963">
        <f>+E212+E224+E234+E243</f>
        <v>1628000</v>
      </c>
      <c r="F244" s="964">
        <v>0</v>
      </c>
      <c r="G244" s="963">
        <f t="shared" ref="G244:M244" si="54">+G212+G224+G234+G243</f>
        <v>1628000</v>
      </c>
      <c r="H244" s="963">
        <f>+H212+H224+H234+H243</f>
        <v>46723.6</v>
      </c>
      <c r="I244" s="963">
        <f>+I212+I224+I234+I243</f>
        <v>75362.440000000017</v>
      </c>
      <c r="J244" s="963">
        <f t="shared" si="54"/>
        <v>49491.200000000004</v>
      </c>
      <c r="K244" s="963">
        <f t="shared" si="54"/>
        <v>14361.5</v>
      </c>
      <c r="L244" s="963">
        <f t="shared" si="54"/>
        <v>185938.74</v>
      </c>
      <c r="M244" s="963">
        <f t="shared" si="54"/>
        <v>1442061.26</v>
      </c>
    </row>
    <row r="245" spans="1:13" ht="18.75" x14ac:dyDescent="0.3">
      <c r="A245" s="961"/>
      <c r="B245" s="958"/>
      <c r="C245" s="962"/>
      <c r="D245" s="962"/>
      <c r="E245" s="963"/>
      <c r="F245" s="964"/>
      <c r="G245" s="965"/>
      <c r="H245" s="965"/>
      <c r="I245" s="966"/>
      <c r="J245" s="963"/>
      <c r="K245" s="963"/>
      <c r="L245" s="963"/>
      <c r="M245" s="965"/>
    </row>
    <row r="246" spans="1:13" ht="27.75" customHeight="1" x14ac:dyDescent="0.3">
      <c r="A246" s="1058" t="s">
        <v>865</v>
      </c>
      <c r="B246" s="1059"/>
      <c r="C246" s="1058">
        <f>+C224+C194+C187+C178+C173+C168+C162+C158+C153+C147+C140+C131+C123+C119+C108++C98+C83+C67+C61+C56+C51+C47+C38+C27+C103+C113+C34+C135+C243+C234+C212</f>
        <v>129</v>
      </c>
      <c r="D246" s="1058"/>
      <c r="E246" s="1076">
        <f>+E27+E34+E38+E47+E51+E56+E61+E67+E83+E98+E103+E108+E113+E119+E123+E131+E135+E140+E147+E153+E158+E162+E168+E173+E178+E187+E194+E244</f>
        <v>6736666.6699999999</v>
      </c>
      <c r="F246" s="1058">
        <v>0</v>
      </c>
      <c r="G246" s="1076">
        <f t="shared" ref="G246:M246" si="55">+G27+G34+G38+G47+G51+G56+G61+G67+G83+G98+G103+G108+G113+G119+G123+G131+G135+G140+G147+G153+G158+G162+G168+G173+G178+G187+G194+G244</f>
        <v>6736666.6699999999</v>
      </c>
      <c r="H246" s="1076">
        <f t="shared" si="55"/>
        <v>193342.33</v>
      </c>
      <c r="I246" s="1076">
        <f t="shared" si="55"/>
        <v>427936.66999999987</v>
      </c>
      <c r="J246" s="1076">
        <f t="shared" si="55"/>
        <v>203479.80999999997</v>
      </c>
      <c r="K246" s="1076">
        <f t="shared" si="55"/>
        <v>130828.95000000003</v>
      </c>
      <c r="L246" s="1076">
        <f t="shared" si="55"/>
        <v>955587.76</v>
      </c>
      <c r="M246" s="1076">
        <f t="shared" si="55"/>
        <v>5781078.9099999992</v>
      </c>
    </row>
    <row r="247" spans="1:13" ht="15.75" x14ac:dyDescent="0.25">
      <c r="A247" s="853"/>
      <c r="B247" s="871"/>
      <c r="C247" s="853"/>
      <c r="D247" s="853"/>
      <c r="E247" s="869"/>
      <c r="F247" s="853"/>
      <c r="G247" s="271"/>
      <c r="H247" s="271"/>
      <c r="I247" s="271"/>
      <c r="J247" s="213"/>
      <c r="K247" s="213"/>
      <c r="L247" s="213"/>
      <c r="M247" s="271"/>
    </row>
    <row r="248" spans="1:13" ht="14.25" customHeight="1" x14ac:dyDescent="0.25">
      <c r="A248" s="853"/>
      <c r="B248" s="871"/>
      <c r="C248" s="853"/>
      <c r="D248" s="853"/>
      <c r="E248" s="869"/>
      <c r="F248" s="853"/>
      <c r="G248" s="1022"/>
      <c r="H248" s="1022"/>
      <c r="I248" s="1022"/>
      <c r="J248" s="1022"/>
      <c r="K248" s="1022"/>
      <c r="L248" s="1022"/>
      <c r="M248" s="1022"/>
    </row>
    <row r="249" spans="1:13" ht="15.75" x14ac:dyDescent="0.25">
      <c r="A249" s="853"/>
      <c r="B249" s="871"/>
      <c r="C249" s="853"/>
      <c r="D249" s="853"/>
      <c r="E249" s="869"/>
      <c r="F249" s="853"/>
      <c r="G249" s="853"/>
      <c r="H249" s="853"/>
      <c r="I249" s="1073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D250" s="1244"/>
      <c r="E250" s="869"/>
      <c r="F250" s="853"/>
      <c r="G250" s="853"/>
      <c r="H250" s="853"/>
      <c r="I250" s="1073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D251" s="1244"/>
      <c r="E251" s="869"/>
      <c r="F251" s="853"/>
      <c r="G251" s="853"/>
      <c r="H251" s="853"/>
      <c r="I251" s="1073"/>
      <c r="J251" s="1093"/>
      <c r="K251" s="1093"/>
      <c r="L251" s="1093"/>
      <c r="M251" s="1022"/>
    </row>
    <row r="252" spans="1:13" ht="15.75" x14ac:dyDescent="0.25">
      <c r="A252" s="853"/>
      <c r="B252" s="871"/>
      <c r="C252" s="1022"/>
      <c r="E252" s="869"/>
      <c r="F252" s="853"/>
      <c r="G252" s="853"/>
      <c r="H252" s="853"/>
      <c r="I252" s="1022"/>
      <c r="J252" s="1093"/>
      <c r="K252" s="1093"/>
      <c r="L252" s="1093"/>
      <c r="M252" s="1022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53"/>
      <c r="I258" s="853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53"/>
      <c r="I259" s="853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53"/>
      <c r="I260" s="853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53"/>
      <c r="I261" s="853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873"/>
      <c r="I262" s="873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873"/>
      <c r="I263" s="873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879"/>
      <c r="I264" s="1200"/>
      <c r="J264" s="1095"/>
      <c r="K264" s="1095"/>
      <c r="L264" s="1095"/>
      <c r="M264" s="880"/>
    </row>
    <row r="265" spans="1:14" ht="15.75" x14ac:dyDescent="0.25">
      <c r="A265" s="1654" t="s">
        <v>1271</v>
      </c>
      <c r="B265" s="1654"/>
      <c r="C265" s="874"/>
      <c r="D265" s="874"/>
      <c r="E265" s="875"/>
      <c r="F265" s="873"/>
      <c r="G265" s="873"/>
      <c r="H265" s="1634" t="s">
        <v>852</v>
      </c>
      <c r="I265" s="1634"/>
      <c r="J265" s="1634"/>
      <c r="K265" s="1634"/>
      <c r="L265" s="1634"/>
      <c r="M265" s="1634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622"/>
      <c r="I266" s="1635" t="s">
        <v>1504</v>
      </c>
      <c r="J266" s="1635"/>
      <c r="K266" s="1635"/>
      <c r="L266" s="1635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99.5" customHeight="1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928"/>
      <c r="I276" s="928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928"/>
      <c r="I277" s="928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928"/>
      <c r="I278" s="928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928"/>
      <c r="I279" s="928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882"/>
      <c r="I280" s="873"/>
      <c r="J280" s="1096"/>
      <c r="K280" s="1096"/>
      <c r="L280" s="1096"/>
      <c r="M280" s="885"/>
    </row>
  </sheetData>
  <mergeCells count="20">
    <mergeCell ref="M20:M21"/>
    <mergeCell ref="A265:B265"/>
    <mergeCell ref="H265:M265"/>
    <mergeCell ref="I266:L266"/>
    <mergeCell ref="G20:G21"/>
    <mergeCell ref="H20:H21"/>
    <mergeCell ref="I20:I21"/>
    <mergeCell ref="J20:J21"/>
    <mergeCell ref="K20:K21"/>
    <mergeCell ref="L20:L21"/>
    <mergeCell ref="A20:A21"/>
    <mergeCell ref="B20:B21"/>
    <mergeCell ref="C20:C21"/>
    <mergeCell ref="D20:D21"/>
    <mergeCell ref="F20:F21"/>
    <mergeCell ref="A14:M14"/>
    <mergeCell ref="A15:N15"/>
    <mergeCell ref="A16:M16"/>
    <mergeCell ref="A17:M17"/>
    <mergeCell ref="A18:M18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9" max="13" man="1"/>
    <brk id="158" max="13" man="1"/>
    <brk id="223" max="13" man="1"/>
  </rowBreaks>
  <drawing r:id="rId2"/>
</worksheet>
</file>

<file path=xl/worksheets/sheet3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0A623-F6F0-4512-9250-18196703786C}">
  <dimension ref="B1:Q184"/>
  <sheetViews>
    <sheetView zoomScale="80" zoomScaleNormal="80" zoomScaleSheetLayoutView="89" workbookViewId="0">
      <pane ySplit="12" topLeftCell="A123" activePane="bottomLeft" state="frozen"/>
      <selection pane="bottomLeft" activeCell="D136" sqref="D136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40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507" t="s">
        <v>1502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  <c r="P5" s="1507"/>
    </row>
    <row r="6" spans="2:16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  <c r="P6" s="1507"/>
    </row>
    <row r="7" spans="2:16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  <c r="P7" s="1507"/>
    </row>
    <row r="8" spans="2:16" x14ac:dyDescent="0.25">
      <c r="B8" s="1507" t="s">
        <v>1748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  <c r="P8" s="1507"/>
    </row>
    <row r="9" spans="2:16" x14ac:dyDescent="0.25">
      <c r="B9" s="1585" t="s">
        <v>441</v>
      </c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  <c r="P9" s="1585"/>
    </row>
    <row r="10" spans="2:16" ht="15.75" thickBot="1" x14ac:dyDescent="0.3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691" t="s">
        <v>7</v>
      </c>
      <c r="C11" s="1693" t="s">
        <v>937</v>
      </c>
      <c r="D11" s="1694" t="s">
        <v>10</v>
      </c>
      <c r="E11" s="1693" t="s">
        <v>832</v>
      </c>
      <c r="F11" s="1693" t="s">
        <v>834</v>
      </c>
      <c r="G11" s="1693" t="s">
        <v>209</v>
      </c>
      <c r="H11" s="1276" t="s">
        <v>12</v>
      </c>
      <c r="I11" s="1695" t="s">
        <v>13</v>
      </c>
      <c r="J11" s="1696" t="s">
        <v>14</v>
      </c>
      <c r="K11" s="1696" t="s">
        <v>15</v>
      </c>
      <c r="L11" s="1696" t="s">
        <v>16</v>
      </c>
      <c r="M11" s="1697" t="s">
        <v>17</v>
      </c>
      <c r="N11" s="1697" t="s">
        <v>18</v>
      </c>
      <c r="O11" s="1696" t="s">
        <v>19</v>
      </c>
      <c r="P11" s="1698" t="s">
        <v>20</v>
      </c>
    </row>
    <row r="12" spans="2:16" x14ac:dyDescent="0.25">
      <c r="B12" s="1692"/>
      <c r="C12" s="1660"/>
      <c r="D12" s="1663"/>
      <c r="E12" s="1660"/>
      <c r="F12" s="1660"/>
      <c r="G12" s="1660"/>
      <c r="H12" s="1051" t="s">
        <v>21</v>
      </c>
      <c r="I12" s="1662"/>
      <c r="J12" s="1661"/>
      <c r="K12" s="1661"/>
      <c r="L12" s="1661"/>
      <c r="M12" s="1673"/>
      <c r="N12" s="1673"/>
      <c r="O12" s="1661"/>
      <c r="P12" s="1699"/>
    </row>
    <row r="13" spans="2:16" ht="21" customHeight="1" x14ac:dyDescent="0.25">
      <c r="B13" s="1277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1278"/>
    </row>
    <row r="14" spans="2:16" ht="21" customHeight="1" x14ac:dyDescent="0.25">
      <c r="B14" s="1279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1280">
        <f>+J14-O14</f>
        <v>81959.63</v>
      </c>
    </row>
    <row r="15" spans="2:16" ht="21" customHeight="1" x14ac:dyDescent="0.25">
      <c r="B15" s="1281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1280">
        <f>+J15-O15</f>
        <v>28202</v>
      </c>
    </row>
    <row r="16" spans="2:16" ht="21" customHeight="1" x14ac:dyDescent="0.25">
      <c r="B16" s="1282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283">
        <f t="shared" si="0"/>
        <v>110161.63</v>
      </c>
    </row>
    <row r="17" spans="2:16" ht="21" customHeight="1" x14ac:dyDescent="0.25">
      <c r="B17" s="1282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1278"/>
    </row>
    <row r="18" spans="2:16" ht="21" customHeight="1" x14ac:dyDescent="0.25">
      <c r="B18" s="1282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1278"/>
    </row>
    <row r="19" spans="2:16" ht="27" customHeight="1" x14ac:dyDescent="0.25">
      <c r="B19" s="1281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1280">
        <f>+J19-O19</f>
        <v>94000.93</v>
      </c>
    </row>
    <row r="20" spans="2:16" s="25" customFormat="1" ht="21" customHeight="1" x14ac:dyDescent="0.25">
      <c r="B20" s="1282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283">
        <f t="shared" si="1"/>
        <v>94000.93</v>
      </c>
    </row>
    <row r="21" spans="2:16" ht="21" customHeight="1" x14ac:dyDescent="0.25">
      <c r="B21" s="1284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1278"/>
    </row>
    <row r="22" spans="2:16" ht="21" customHeight="1" x14ac:dyDescent="0.25">
      <c r="B22" s="1285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732"/>
    </row>
    <row r="23" spans="2:16" ht="28.5" customHeight="1" x14ac:dyDescent="0.25">
      <c r="B23" s="128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729">
        <v>117243.38</v>
      </c>
    </row>
    <row r="24" spans="2:16" ht="21" customHeight="1" x14ac:dyDescent="0.25">
      <c r="B24" s="128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729">
        <f>+J24-O24</f>
        <v>48054.020000000004</v>
      </c>
    </row>
    <row r="25" spans="2:16" ht="21" customHeight="1" x14ac:dyDescent="0.25">
      <c r="B25" s="1282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283">
        <f t="shared" si="2"/>
        <v>165297.40000000002</v>
      </c>
    </row>
    <row r="26" spans="2:16" ht="21" customHeight="1" x14ac:dyDescent="0.25">
      <c r="B26" s="1285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1287"/>
    </row>
    <row r="27" spans="2:16" ht="21" customHeight="1" x14ac:dyDescent="0.25">
      <c r="B27" s="1285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732"/>
    </row>
    <row r="28" spans="2:16" ht="27" customHeight="1" x14ac:dyDescent="0.25">
      <c r="B28" s="128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729">
        <f>+J28-O28</f>
        <v>90001.36</v>
      </c>
    </row>
    <row r="29" spans="2:16" ht="21" customHeight="1" x14ac:dyDescent="0.25">
      <c r="B29" s="1282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1288">
        <f t="shared" si="3"/>
        <v>90001.36</v>
      </c>
    </row>
    <row r="30" spans="2:16" ht="21" customHeight="1" x14ac:dyDescent="0.25">
      <c r="B30" s="1282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1288"/>
    </row>
    <row r="31" spans="2:16" ht="21" customHeight="1" x14ac:dyDescent="0.25">
      <c r="B31" s="1282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1288"/>
    </row>
    <row r="32" spans="2:16" s="259" customFormat="1" ht="29.25" customHeight="1" x14ac:dyDescent="0.25">
      <c r="B32" s="1289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290">
        <f>+H32-O32</f>
        <v>72793.88</v>
      </c>
    </row>
    <row r="33" spans="2:16" ht="21" customHeight="1" x14ac:dyDescent="0.25">
      <c r="B33" s="1282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1288">
        <f>+H33-O33</f>
        <v>72793.88</v>
      </c>
    </row>
    <row r="34" spans="2:16" ht="21" customHeight="1" x14ac:dyDescent="0.25">
      <c r="B34" s="1282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732"/>
    </row>
    <row r="35" spans="2:16" ht="21" customHeight="1" x14ac:dyDescent="0.25">
      <c r="B35" s="1282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291"/>
    </row>
    <row r="36" spans="2:16" s="259" customFormat="1" ht="21" customHeight="1" x14ac:dyDescent="0.25">
      <c r="B36" s="1292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1293">
        <f>+J36-O36</f>
        <v>58967.199999999997</v>
      </c>
    </row>
    <row r="37" spans="2:16" ht="21" customHeight="1" x14ac:dyDescent="0.25">
      <c r="B37" s="1282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1294">
        <f>+J37-O37</f>
        <v>58967.199999999997</v>
      </c>
    </row>
    <row r="38" spans="2:16" ht="21" customHeight="1" x14ac:dyDescent="0.25">
      <c r="B38" s="1282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1288"/>
    </row>
    <row r="39" spans="2:16" ht="21" customHeight="1" x14ac:dyDescent="0.25">
      <c r="B39" s="1282" t="s">
        <v>1443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1288"/>
    </row>
    <row r="40" spans="2:16" s="259" customFormat="1" ht="21" customHeight="1" x14ac:dyDescent="0.25">
      <c r="B40" s="1292" t="s">
        <v>382</v>
      </c>
      <c r="C40" s="1252" t="s">
        <v>807</v>
      </c>
      <c r="D40" s="1246" t="s">
        <v>1749</v>
      </c>
      <c r="E40" s="1247" t="s">
        <v>1063</v>
      </c>
      <c r="F40" s="1248">
        <v>45809</v>
      </c>
      <c r="G40" s="1248">
        <v>45992</v>
      </c>
      <c r="H40" s="1100">
        <v>70000</v>
      </c>
      <c r="I40" s="1249">
        <v>0</v>
      </c>
      <c r="J40" s="1100">
        <v>70000</v>
      </c>
      <c r="K40" s="1100">
        <v>2009</v>
      </c>
      <c r="L40" s="1103">
        <v>5368.48</v>
      </c>
      <c r="M40" s="1250">
        <v>2128</v>
      </c>
      <c r="N40" s="1100">
        <v>25</v>
      </c>
      <c r="O40" s="675">
        <f>+K40+L40+M40+N40</f>
        <v>9530.48</v>
      </c>
      <c r="P40" s="1293">
        <f>+J40-O40</f>
        <v>60469.520000000004</v>
      </c>
    </row>
    <row r="41" spans="2:16" ht="23.25" customHeight="1" x14ac:dyDescent="0.25">
      <c r="B41" s="1282" t="s">
        <v>813</v>
      </c>
      <c r="C41" s="569"/>
      <c r="D41" s="492">
        <v>1</v>
      </c>
      <c r="E41" s="1247"/>
      <c r="F41" s="500"/>
      <c r="G41" s="855"/>
      <c r="H41" s="626"/>
      <c r="I41" s="1111"/>
      <c r="J41" s="457"/>
      <c r="K41" s="457"/>
      <c r="L41" s="457"/>
      <c r="M41" s="1149"/>
      <c r="N41" s="468"/>
      <c r="O41" s="457"/>
      <c r="P41" s="729"/>
    </row>
    <row r="42" spans="2:16" ht="21" customHeight="1" x14ac:dyDescent="0.25">
      <c r="B42" s="1282"/>
      <c r="C42" s="569"/>
      <c r="D42" s="492"/>
      <c r="E42" s="465"/>
      <c r="F42" s="500"/>
      <c r="G42" s="855"/>
      <c r="H42" s="1099">
        <f>SUM(H40)</f>
        <v>70000</v>
      </c>
      <c r="I42" s="1253">
        <v>0</v>
      </c>
      <c r="J42" s="1099">
        <f>SUM(J40)</f>
        <v>70000</v>
      </c>
      <c r="K42" s="1099">
        <f t="shared" ref="K42:P42" si="4">SUM(K40)</f>
        <v>2009</v>
      </c>
      <c r="L42" s="1099">
        <f t="shared" si="4"/>
        <v>5368.48</v>
      </c>
      <c r="M42" s="1099">
        <f t="shared" si="4"/>
        <v>2128</v>
      </c>
      <c r="N42" s="1099">
        <f t="shared" si="4"/>
        <v>25</v>
      </c>
      <c r="O42" s="1099">
        <f t="shared" si="4"/>
        <v>9530.48</v>
      </c>
      <c r="P42" s="1295">
        <f t="shared" si="4"/>
        <v>60469.520000000004</v>
      </c>
    </row>
    <row r="43" spans="2:16" ht="21" customHeight="1" x14ac:dyDescent="0.25">
      <c r="B43" s="1282" t="s">
        <v>839</v>
      </c>
      <c r="C43" s="569"/>
      <c r="D43" s="492"/>
      <c r="E43" s="465"/>
      <c r="F43" s="500"/>
      <c r="G43" s="855"/>
      <c r="H43" s="695"/>
      <c r="I43" s="1144"/>
      <c r="J43" s="695"/>
      <c r="K43" s="695"/>
      <c r="L43" s="695"/>
      <c r="M43" s="1145"/>
      <c r="N43" s="695"/>
      <c r="O43" s="695"/>
      <c r="P43" s="1288"/>
    </row>
    <row r="44" spans="2:16" ht="27.75" customHeight="1" x14ac:dyDescent="0.25">
      <c r="B44" s="1281" t="s">
        <v>1581</v>
      </c>
      <c r="C44" s="685" t="s">
        <v>807</v>
      </c>
      <c r="D44" s="282" t="s">
        <v>1570</v>
      </c>
      <c r="E44" s="281" t="s">
        <v>1063</v>
      </c>
      <c r="F44" s="855">
        <v>45748</v>
      </c>
      <c r="G44" s="855">
        <v>45901</v>
      </c>
      <c r="H44" s="626">
        <v>150000</v>
      </c>
      <c r="I44" s="1169">
        <v>0</v>
      </c>
      <c r="J44" s="626">
        <v>150000</v>
      </c>
      <c r="K44" s="626">
        <v>4305</v>
      </c>
      <c r="L44" s="626">
        <v>23437.75</v>
      </c>
      <c r="M44" s="1149">
        <v>4560</v>
      </c>
      <c r="N44" s="626">
        <v>3912.66</v>
      </c>
      <c r="O44" s="626">
        <v>36215.410000000003</v>
      </c>
      <c r="P44" s="1296">
        <v>113784.59</v>
      </c>
    </row>
    <row r="45" spans="2:16" ht="21" customHeight="1" x14ac:dyDescent="0.25">
      <c r="B45" s="1297" t="s">
        <v>813</v>
      </c>
      <c r="C45" s="569"/>
      <c r="D45" s="492">
        <v>1</v>
      </c>
      <c r="E45" s="465"/>
      <c r="F45" s="500"/>
      <c r="G45" s="855"/>
      <c r="H45" s="695">
        <v>150000</v>
      </c>
      <c r="I45" s="1144">
        <v>0</v>
      </c>
      <c r="J45" s="695">
        <v>150000</v>
      </c>
      <c r="K45" s="695">
        <v>4305</v>
      </c>
      <c r="L45" s="695">
        <v>23437.75</v>
      </c>
      <c r="M45" s="1145">
        <v>4560</v>
      </c>
      <c r="N45" s="695">
        <v>3912.66</v>
      </c>
      <c r="O45" s="695">
        <v>36215.410000000003</v>
      </c>
      <c r="P45" s="1288">
        <v>113784.59</v>
      </c>
    </row>
    <row r="46" spans="2:16" ht="21" customHeight="1" x14ac:dyDescent="0.25">
      <c r="B46" s="1286"/>
      <c r="C46" s="684"/>
      <c r="D46" s="282"/>
      <c r="E46" s="281"/>
      <c r="F46" s="858"/>
      <c r="G46" s="855"/>
      <c r="H46" s="626"/>
      <c r="I46" s="1111"/>
      <c r="J46" s="457"/>
      <c r="K46" s="457"/>
      <c r="L46" s="457"/>
      <c r="M46" s="1149"/>
      <c r="N46" s="468"/>
      <c r="O46" s="457"/>
      <c r="P46" s="729"/>
    </row>
    <row r="47" spans="2:16" ht="21" customHeight="1" x14ac:dyDescent="0.25">
      <c r="B47" s="1297" t="s">
        <v>1128</v>
      </c>
      <c r="C47" s="1224"/>
      <c r="D47" s="280"/>
      <c r="E47" s="280"/>
      <c r="F47" s="858"/>
      <c r="G47" s="855"/>
      <c r="H47" s="280"/>
      <c r="I47" s="1113"/>
      <c r="J47" s="487"/>
      <c r="K47" s="457"/>
      <c r="L47" s="457"/>
      <c r="M47" s="1149"/>
      <c r="N47" s="468"/>
      <c r="O47" s="457"/>
      <c r="P47" s="729"/>
    </row>
    <row r="48" spans="2:16" ht="29.25" customHeight="1" x14ac:dyDescent="0.25">
      <c r="B48" s="1298" t="s">
        <v>461</v>
      </c>
      <c r="C48" s="685" t="s">
        <v>807</v>
      </c>
      <c r="D48" s="282" t="s">
        <v>1574</v>
      </c>
      <c r="E48" s="281" t="s">
        <v>1063</v>
      </c>
      <c r="F48" s="855">
        <v>45748</v>
      </c>
      <c r="G48" s="855">
        <v>45901</v>
      </c>
      <c r="H48" s="468">
        <v>115000</v>
      </c>
      <c r="I48" s="1111">
        <v>0</v>
      </c>
      <c r="J48" s="489">
        <v>115000</v>
      </c>
      <c r="K48" s="489">
        <v>3300.5</v>
      </c>
      <c r="L48" s="489">
        <v>15633.74</v>
      </c>
      <c r="M48" s="1149">
        <v>3496</v>
      </c>
      <c r="N48" s="861">
        <v>1431</v>
      </c>
      <c r="O48" s="457">
        <f>+K48+L48+M48+N48</f>
        <v>23861.239999999998</v>
      </c>
      <c r="P48" s="729">
        <f>+J48-O48</f>
        <v>91138.760000000009</v>
      </c>
    </row>
    <row r="49" spans="2:16" ht="21" customHeight="1" x14ac:dyDescent="0.25">
      <c r="B49" s="1298" t="s">
        <v>1283</v>
      </c>
      <c r="C49" s="685" t="s">
        <v>807</v>
      </c>
      <c r="D49" s="282" t="s">
        <v>1495</v>
      </c>
      <c r="E49" s="281" t="s">
        <v>1281</v>
      </c>
      <c r="F49" s="855">
        <v>45748</v>
      </c>
      <c r="G49" s="855">
        <v>45901</v>
      </c>
      <c r="H49" s="468">
        <v>60000</v>
      </c>
      <c r="I49" s="1169">
        <v>0</v>
      </c>
      <c r="J49" s="628">
        <v>60000</v>
      </c>
      <c r="K49" s="628">
        <v>1722</v>
      </c>
      <c r="L49" s="628">
        <v>3486.68</v>
      </c>
      <c r="M49" s="1149">
        <v>1824</v>
      </c>
      <c r="N49" s="861">
        <v>728</v>
      </c>
      <c r="O49" s="468">
        <f>+K49+L49+M49+N49</f>
        <v>7760.68</v>
      </c>
      <c r="P49" s="1280">
        <f>+J49-O49</f>
        <v>52239.32</v>
      </c>
    </row>
    <row r="50" spans="2:16" ht="21" customHeight="1" x14ac:dyDescent="0.25">
      <c r="B50" s="1297" t="s">
        <v>813</v>
      </c>
      <c r="C50" s="1224"/>
      <c r="D50" s="453">
        <v>2</v>
      </c>
      <c r="E50" s="525"/>
      <c r="F50" s="500"/>
      <c r="G50" s="855"/>
      <c r="H50" s="695">
        <f>SUM(H48:H49)</f>
        <v>175000</v>
      </c>
      <c r="I50" s="1144">
        <f t="shared" ref="I50" si="5">SUM(I49)</f>
        <v>0</v>
      </c>
      <c r="J50" s="695">
        <f t="shared" ref="J50:P50" si="6">SUM(J48:J49)</f>
        <v>175000</v>
      </c>
      <c r="K50" s="695">
        <f t="shared" si="6"/>
        <v>5022.5</v>
      </c>
      <c r="L50" s="695">
        <f t="shared" si="6"/>
        <v>19120.419999999998</v>
      </c>
      <c r="M50" s="1145">
        <f t="shared" si="6"/>
        <v>5320</v>
      </c>
      <c r="N50" s="695">
        <f>SUM(N48:N49)</f>
        <v>2159</v>
      </c>
      <c r="O50" s="695">
        <f t="shared" si="6"/>
        <v>31621.919999999998</v>
      </c>
      <c r="P50" s="1288">
        <f t="shared" si="6"/>
        <v>143378.08000000002</v>
      </c>
    </row>
    <row r="51" spans="2:16" ht="21" customHeight="1" x14ac:dyDescent="0.25">
      <c r="B51" s="1299"/>
      <c r="C51" s="1225"/>
      <c r="D51" s="453"/>
      <c r="E51" s="525"/>
      <c r="F51" s="858"/>
      <c r="G51" s="855"/>
      <c r="H51" s="697"/>
      <c r="I51" s="1112"/>
      <c r="J51" s="522"/>
      <c r="K51" s="522"/>
      <c r="L51" s="522"/>
      <c r="M51" s="1145"/>
      <c r="N51" s="1173"/>
      <c r="O51" s="463"/>
      <c r="P51" s="732"/>
    </row>
    <row r="52" spans="2:16" ht="21" customHeight="1" x14ac:dyDescent="0.25">
      <c r="B52" s="1277" t="s">
        <v>1575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1288"/>
    </row>
    <row r="53" spans="2:16" s="259" customFormat="1" ht="30.75" customHeight="1" x14ac:dyDescent="0.25">
      <c r="B53" s="1292" t="s">
        <v>1582</v>
      </c>
      <c r="C53" s="1252" t="s">
        <v>807</v>
      </c>
      <c r="D53" s="1246" t="s">
        <v>1571</v>
      </c>
      <c r="E53" s="1247" t="s">
        <v>1063</v>
      </c>
      <c r="F53" s="1248">
        <v>45717</v>
      </c>
      <c r="G53" s="1248">
        <v>45870</v>
      </c>
      <c r="H53" s="1100">
        <v>95000</v>
      </c>
      <c r="I53" s="1249">
        <v>0</v>
      </c>
      <c r="J53" s="1100">
        <v>95000</v>
      </c>
      <c r="K53" s="1100">
        <v>2726.5</v>
      </c>
      <c r="L53" s="1103">
        <v>10929.24</v>
      </c>
      <c r="M53" s="1250">
        <v>2888</v>
      </c>
      <c r="N53" s="1100">
        <v>18566.330000000002</v>
      </c>
      <c r="O53" s="675">
        <f>+K53+L53+M53+N53</f>
        <v>35110.07</v>
      </c>
      <c r="P53" s="1293">
        <f>+J53-O53</f>
        <v>59889.93</v>
      </c>
    </row>
    <row r="54" spans="2:16" ht="21" customHeight="1" x14ac:dyDescent="0.25">
      <c r="B54" s="1297" t="s">
        <v>813</v>
      </c>
      <c r="C54" s="685"/>
      <c r="D54" s="453">
        <v>1</v>
      </c>
      <c r="E54" s="281"/>
      <c r="F54" s="1019"/>
      <c r="G54" s="857"/>
      <c r="H54" s="697">
        <f>SUM(H53)</f>
        <v>95000</v>
      </c>
      <c r="I54" s="1144">
        <f>SUM(I53)</f>
        <v>0</v>
      </c>
      <c r="J54" s="697">
        <f t="shared" ref="J54:P54" si="7">SUM(J53)</f>
        <v>95000</v>
      </c>
      <c r="K54" s="697">
        <f t="shared" si="7"/>
        <v>2726.5</v>
      </c>
      <c r="L54" s="697">
        <f t="shared" si="7"/>
        <v>10929.24</v>
      </c>
      <c r="M54" s="1145">
        <f t="shared" si="7"/>
        <v>2888</v>
      </c>
      <c r="N54" s="697">
        <f>SUM(N53)</f>
        <v>18566.330000000002</v>
      </c>
      <c r="O54" s="697">
        <f t="shared" si="7"/>
        <v>35110.07</v>
      </c>
      <c r="P54" s="1300">
        <f t="shared" si="7"/>
        <v>59889.93</v>
      </c>
    </row>
    <row r="55" spans="2:16" ht="21" customHeight="1" x14ac:dyDescent="0.25">
      <c r="B55" s="1286"/>
      <c r="C55" s="684"/>
      <c r="D55" s="282"/>
      <c r="E55" s="281"/>
      <c r="F55" s="856"/>
      <c r="G55" s="857"/>
      <c r="H55" s="626"/>
      <c r="I55" s="1111"/>
      <c r="J55" s="457"/>
      <c r="K55" s="457"/>
      <c r="L55" s="457"/>
      <c r="M55" s="1149"/>
      <c r="N55" s="468"/>
      <c r="O55" s="457"/>
      <c r="P55" s="729"/>
    </row>
    <row r="56" spans="2:16" ht="32.25" customHeight="1" x14ac:dyDescent="0.25">
      <c r="B56" s="1277" t="s">
        <v>1136</v>
      </c>
      <c r="C56" s="570"/>
      <c r="D56" s="492"/>
      <c r="E56" s="465"/>
      <c r="F56" s="1019"/>
      <c r="G56" s="857"/>
      <c r="H56" s="695"/>
      <c r="I56" s="1144"/>
      <c r="J56" s="697"/>
      <c r="K56" s="697"/>
      <c r="L56" s="697"/>
      <c r="M56" s="1145"/>
      <c r="N56" s="697"/>
      <c r="O56" s="697"/>
      <c r="P56" s="1300"/>
    </row>
    <row r="57" spans="2:16" ht="31.5" customHeight="1" x14ac:dyDescent="0.25">
      <c r="B57" s="1301" t="s">
        <v>1583</v>
      </c>
      <c r="C57" s="685" t="s">
        <v>806</v>
      </c>
      <c r="D57" s="749" t="s">
        <v>1572</v>
      </c>
      <c r="E57" s="281" t="s">
        <v>1063</v>
      </c>
      <c r="F57" s="855">
        <v>45658</v>
      </c>
      <c r="G57" s="855">
        <v>45809</v>
      </c>
      <c r="H57" s="626">
        <v>120000</v>
      </c>
      <c r="I57" s="1169">
        <v>0</v>
      </c>
      <c r="J57" s="468">
        <v>120000</v>
      </c>
      <c r="K57" s="468">
        <v>3444</v>
      </c>
      <c r="L57" s="468">
        <v>16809.87</v>
      </c>
      <c r="M57" s="1149">
        <v>3648</v>
      </c>
      <c r="N57" s="468">
        <v>2568.4</v>
      </c>
      <c r="O57" s="468">
        <f>+K57+L57+M57+N57</f>
        <v>26470.27</v>
      </c>
      <c r="P57" s="1296">
        <f>+J57-O57</f>
        <v>93529.73</v>
      </c>
    </row>
    <row r="58" spans="2:16" s="259" customFormat="1" ht="21" customHeight="1" x14ac:dyDescent="0.25">
      <c r="B58" s="1292" t="s">
        <v>1750</v>
      </c>
      <c r="C58" s="1252" t="s">
        <v>807</v>
      </c>
      <c r="D58" s="1246" t="s">
        <v>1751</v>
      </c>
      <c r="E58" s="1247" t="s">
        <v>1063</v>
      </c>
      <c r="F58" s="1248">
        <v>45809</v>
      </c>
      <c r="G58" s="1248">
        <v>45992</v>
      </c>
      <c r="H58" s="1100">
        <v>50000</v>
      </c>
      <c r="I58" s="1249">
        <v>0</v>
      </c>
      <c r="J58" s="1100">
        <v>50000</v>
      </c>
      <c r="K58" s="1100">
        <v>1435</v>
      </c>
      <c r="L58" s="1103">
        <v>1854</v>
      </c>
      <c r="M58" s="1250">
        <v>1520</v>
      </c>
      <c r="N58" s="1100">
        <v>25</v>
      </c>
      <c r="O58" s="675">
        <f>+K58+L58+M58+N58</f>
        <v>4834</v>
      </c>
      <c r="P58" s="1293">
        <f>+J58-O58</f>
        <v>45166</v>
      </c>
    </row>
    <row r="59" spans="2:16" ht="21" customHeight="1" x14ac:dyDescent="0.25">
      <c r="B59" s="1286" t="s">
        <v>1352</v>
      </c>
      <c r="C59" s="684" t="s">
        <v>806</v>
      </c>
      <c r="D59" s="286" t="s">
        <v>1635</v>
      </c>
      <c r="E59" s="281" t="s">
        <v>1063</v>
      </c>
      <c r="F59" s="855">
        <v>45748</v>
      </c>
      <c r="G59" s="855">
        <v>45901</v>
      </c>
      <c r="H59" s="626">
        <v>55000</v>
      </c>
      <c r="I59" s="1111">
        <v>0</v>
      </c>
      <c r="J59" s="457">
        <v>55000</v>
      </c>
      <c r="K59" s="457">
        <v>1578.5</v>
      </c>
      <c r="L59" s="457">
        <v>2559.6799999999998</v>
      </c>
      <c r="M59" s="1149">
        <v>1672</v>
      </c>
      <c r="N59" s="468">
        <v>25</v>
      </c>
      <c r="O59" s="457">
        <v>5835.18</v>
      </c>
      <c r="P59" s="1302">
        <f>+J59-O59</f>
        <v>49164.82</v>
      </c>
    </row>
    <row r="60" spans="2:16" ht="21" customHeight="1" x14ac:dyDescent="0.25">
      <c r="B60" s="1282" t="s">
        <v>813</v>
      </c>
      <c r="C60" s="569"/>
      <c r="D60" s="492">
        <v>3</v>
      </c>
      <c r="E60" s="465"/>
      <c r="F60" s="500"/>
      <c r="G60" s="855"/>
      <c r="H60" s="697">
        <f>SUM(H57:H59)</f>
        <v>225000</v>
      </c>
      <c r="I60" s="1144">
        <f t="shared" ref="I60" si="8">SUM(I59)</f>
        <v>0</v>
      </c>
      <c r="J60" s="697">
        <f t="shared" ref="J60:P60" si="9">SUM(J57:J59)</f>
        <v>225000</v>
      </c>
      <c r="K60" s="697">
        <f>SUM(K57:K59)</f>
        <v>6457.5</v>
      </c>
      <c r="L60" s="697">
        <f t="shared" si="9"/>
        <v>21223.55</v>
      </c>
      <c r="M60" s="1145">
        <f t="shared" si="9"/>
        <v>6840</v>
      </c>
      <c r="N60" s="697">
        <f>SUM(N57:N59)</f>
        <v>2618.4</v>
      </c>
      <c r="O60" s="697">
        <f t="shared" si="9"/>
        <v>37139.449999999997</v>
      </c>
      <c r="P60" s="1300">
        <f t="shared" si="9"/>
        <v>187860.55</v>
      </c>
    </row>
    <row r="61" spans="2:16" ht="21" customHeight="1" x14ac:dyDescent="0.25">
      <c r="B61" s="1285"/>
      <c r="C61" s="1223"/>
      <c r="D61" s="492"/>
      <c r="E61" s="465"/>
      <c r="F61" s="856"/>
      <c r="G61" s="857"/>
      <c r="H61" s="626"/>
      <c r="I61" s="1111"/>
      <c r="J61" s="457"/>
      <c r="K61" s="457"/>
      <c r="L61" s="457"/>
      <c r="M61" s="1149"/>
      <c r="N61" s="468"/>
      <c r="O61" s="457"/>
      <c r="P61" s="729"/>
    </row>
    <row r="62" spans="2:16" ht="21" customHeight="1" x14ac:dyDescent="0.25">
      <c r="B62" s="1297" t="s">
        <v>1515</v>
      </c>
      <c r="C62" s="569"/>
      <c r="D62" s="492"/>
      <c r="E62" s="465"/>
      <c r="F62" s="1019"/>
      <c r="G62" s="857"/>
      <c r="H62" s="695"/>
      <c r="I62" s="1144"/>
      <c r="J62" s="697"/>
      <c r="K62" s="697"/>
      <c r="L62" s="697"/>
      <c r="M62" s="1145"/>
      <c r="N62" s="697"/>
      <c r="O62" s="697"/>
      <c r="P62" s="1300"/>
    </row>
    <row r="63" spans="2:16" ht="32.25" customHeight="1" x14ac:dyDescent="0.25">
      <c r="B63" s="1298" t="s">
        <v>1584</v>
      </c>
      <c r="C63" s="685" t="s">
        <v>806</v>
      </c>
      <c r="D63" s="282" t="s">
        <v>1357</v>
      </c>
      <c r="E63" s="281" t="s">
        <v>1063</v>
      </c>
      <c r="F63" s="855">
        <v>45778</v>
      </c>
      <c r="G63" s="855">
        <v>45931</v>
      </c>
      <c r="H63" s="626">
        <v>125000</v>
      </c>
      <c r="I63" s="1111">
        <v>0</v>
      </c>
      <c r="J63" s="1038">
        <v>125000</v>
      </c>
      <c r="K63" s="1038">
        <v>3587.5</v>
      </c>
      <c r="L63" s="1037">
        <v>17985.990000000002</v>
      </c>
      <c r="M63" s="1150">
        <v>3800</v>
      </c>
      <c r="N63" s="1038">
        <v>25</v>
      </c>
      <c r="O63" s="468">
        <f t="shared" ref="O63:O68" si="10">+K63+L63+M63+N63</f>
        <v>25398.49</v>
      </c>
      <c r="P63" s="1302">
        <f t="shared" ref="P63:P68" si="11">+J63-O63</f>
        <v>99601.51</v>
      </c>
    </row>
    <row r="64" spans="2:16" ht="32.25" customHeight="1" x14ac:dyDescent="0.25">
      <c r="B64" s="1298" t="s">
        <v>1585</v>
      </c>
      <c r="C64" s="685" t="s">
        <v>806</v>
      </c>
      <c r="D64" s="282" t="s">
        <v>1357</v>
      </c>
      <c r="E64" s="281" t="s">
        <v>1063</v>
      </c>
      <c r="F64" s="855">
        <v>45778</v>
      </c>
      <c r="G64" s="855">
        <v>45931</v>
      </c>
      <c r="H64" s="626">
        <v>125000</v>
      </c>
      <c r="I64" s="1111">
        <v>0</v>
      </c>
      <c r="J64" s="1038">
        <v>125000</v>
      </c>
      <c r="K64" s="1038">
        <v>3587.5</v>
      </c>
      <c r="L64" s="1037">
        <v>17985.990000000002</v>
      </c>
      <c r="M64" s="1150">
        <v>3800</v>
      </c>
      <c r="N64" s="1038">
        <v>25</v>
      </c>
      <c r="O64" s="468">
        <f t="shared" si="10"/>
        <v>25398.49</v>
      </c>
      <c r="P64" s="1302">
        <f t="shared" si="11"/>
        <v>99601.51</v>
      </c>
    </row>
    <row r="65" spans="2:16" ht="32.25" customHeight="1" x14ac:dyDescent="0.25">
      <c r="B65" s="1298" t="s">
        <v>1586</v>
      </c>
      <c r="C65" s="685" t="s">
        <v>806</v>
      </c>
      <c r="D65" s="282" t="s">
        <v>1355</v>
      </c>
      <c r="E65" s="281" t="s">
        <v>1063</v>
      </c>
      <c r="F65" s="855">
        <v>45748</v>
      </c>
      <c r="G65" s="855">
        <v>45901</v>
      </c>
      <c r="H65" s="626">
        <v>125000</v>
      </c>
      <c r="I65" s="1111">
        <v>0</v>
      </c>
      <c r="J65" s="1038">
        <v>125000</v>
      </c>
      <c r="K65" s="1038">
        <v>3587.5</v>
      </c>
      <c r="L65" s="1037">
        <v>17985.990000000002</v>
      </c>
      <c r="M65" s="1150">
        <v>3800</v>
      </c>
      <c r="N65" s="1038">
        <v>25</v>
      </c>
      <c r="O65" s="468">
        <f t="shared" si="10"/>
        <v>25398.49</v>
      </c>
      <c r="P65" s="1302">
        <f t="shared" si="11"/>
        <v>99601.51</v>
      </c>
    </row>
    <row r="66" spans="2:16" ht="32.25" customHeight="1" x14ac:dyDescent="0.25">
      <c r="B66" s="1279" t="s">
        <v>1587</v>
      </c>
      <c r="C66" s="685" t="s">
        <v>806</v>
      </c>
      <c r="D66" s="282" t="s">
        <v>1357</v>
      </c>
      <c r="E66" s="281" t="s">
        <v>1063</v>
      </c>
      <c r="F66" s="855">
        <v>45748</v>
      </c>
      <c r="G66" s="855">
        <v>45901</v>
      </c>
      <c r="H66" s="626">
        <v>125000</v>
      </c>
      <c r="I66" s="1111">
        <v>0</v>
      </c>
      <c r="J66" s="1038">
        <v>125000</v>
      </c>
      <c r="K66" s="1038">
        <v>3587.5</v>
      </c>
      <c r="L66" s="1037">
        <v>17985.990000000002</v>
      </c>
      <c r="M66" s="1150">
        <v>3800</v>
      </c>
      <c r="N66" s="1038">
        <v>25</v>
      </c>
      <c r="O66" s="468">
        <f t="shared" si="10"/>
        <v>25398.49</v>
      </c>
      <c r="P66" s="1302">
        <f t="shared" si="11"/>
        <v>99601.51</v>
      </c>
    </row>
    <row r="67" spans="2:16" ht="32.25" customHeight="1" x14ac:dyDescent="0.25">
      <c r="B67" s="1298" t="s">
        <v>1588</v>
      </c>
      <c r="C67" s="685" t="s">
        <v>806</v>
      </c>
      <c r="D67" s="282" t="s">
        <v>1357</v>
      </c>
      <c r="E67" s="281" t="s">
        <v>1063</v>
      </c>
      <c r="F67" s="855">
        <v>45748</v>
      </c>
      <c r="G67" s="855">
        <v>45901</v>
      </c>
      <c r="H67" s="626">
        <v>125000</v>
      </c>
      <c r="I67" s="1169">
        <v>0</v>
      </c>
      <c r="J67" s="1038">
        <v>125000</v>
      </c>
      <c r="K67" s="1038">
        <v>3587.5</v>
      </c>
      <c r="L67" s="1037">
        <v>17985.990000000002</v>
      </c>
      <c r="M67" s="1150">
        <v>3800</v>
      </c>
      <c r="N67" s="1038">
        <v>25</v>
      </c>
      <c r="O67" s="468">
        <f t="shared" si="10"/>
        <v>25398.49</v>
      </c>
      <c r="P67" s="1296">
        <f t="shared" si="11"/>
        <v>99601.51</v>
      </c>
    </row>
    <row r="68" spans="2:16" ht="32.25" customHeight="1" x14ac:dyDescent="0.25">
      <c r="B68" s="1298" t="s">
        <v>1589</v>
      </c>
      <c r="C68" s="685" t="s">
        <v>807</v>
      </c>
      <c r="D68" s="282" t="s">
        <v>1357</v>
      </c>
      <c r="E68" s="281" t="s">
        <v>1063</v>
      </c>
      <c r="F68" s="855">
        <v>45748</v>
      </c>
      <c r="G68" s="855">
        <v>45901</v>
      </c>
      <c r="H68" s="626">
        <v>135000</v>
      </c>
      <c r="I68" s="1169">
        <v>0</v>
      </c>
      <c r="J68" s="1038">
        <v>135000</v>
      </c>
      <c r="K68" s="1038">
        <v>3874.5</v>
      </c>
      <c r="L68" s="1038">
        <v>19909.38</v>
      </c>
      <c r="M68" s="1150">
        <v>4104</v>
      </c>
      <c r="N68" s="1038">
        <v>1740.46</v>
      </c>
      <c r="O68" s="468">
        <f t="shared" si="10"/>
        <v>29628.34</v>
      </c>
      <c r="P68" s="1296">
        <f t="shared" si="11"/>
        <v>105371.66</v>
      </c>
    </row>
    <row r="69" spans="2:16" ht="33" customHeight="1" x14ac:dyDescent="0.25">
      <c r="B69" s="1279" t="s">
        <v>1590</v>
      </c>
      <c r="C69" s="685" t="s">
        <v>807</v>
      </c>
      <c r="D69" s="282" t="s">
        <v>1357</v>
      </c>
      <c r="E69" s="281" t="s">
        <v>1063</v>
      </c>
      <c r="F69" s="855">
        <v>45748</v>
      </c>
      <c r="G69" s="855">
        <v>45901</v>
      </c>
      <c r="H69" s="626">
        <v>125000</v>
      </c>
      <c r="I69" s="1111">
        <v>0</v>
      </c>
      <c r="J69" s="1038">
        <v>125000</v>
      </c>
      <c r="K69" s="1038">
        <v>3587.5</v>
      </c>
      <c r="L69" s="1038">
        <v>17985.990000000002</v>
      </c>
      <c r="M69" s="1150">
        <v>3800</v>
      </c>
      <c r="N69" s="1038">
        <v>25</v>
      </c>
      <c r="O69" s="468">
        <v>25398.49</v>
      </c>
      <c r="P69" s="1302">
        <v>99601.51</v>
      </c>
    </row>
    <row r="70" spans="2:16" ht="21" customHeight="1" x14ac:dyDescent="0.25">
      <c r="B70" s="1282" t="s">
        <v>813</v>
      </c>
      <c r="C70" s="569"/>
      <c r="D70" s="492">
        <v>7</v>
      </c>
      <c r="E70" s="465"/>
      <c r="F70" s="500"/>
      <c r="G70" s="855"/>
      <c r="H70" s="697">
        <f>SUM(H63:H69)</f>
        <v>885000</v>
      </c>
      <c r="I70" s="1112">
        <v>0</v>
      </c>
      <c r="J70" s="697">
        <f t="shared" ref="J70:P70" si="12">SUM(J63:J69)</f>
        <v>885000</v>
      </c>
      <c r="K70" s="697">
        <f t="shared" si="12"/>
        <v>25399.5</v>
      </c>
      <c r="L70" s="697">
        <f t="shared" si="12"/>
        <v>127825.32000000002</v>
      </c>
      <c r="M70" s="1145">
        <f t="shared" si="12"/>
        <v>26904</v>
      </c>
      <c r="N70" s="697">
        <f t="shared" si="12"/>
        <v>1890.46</v>
      </c>
      <c r="O70" s="697">
        <f t="shared" si="12"/>
        <v>182019.28</v>
      </c>
      <c r="P70" s="1300">
        <f t="shared" si="12"/>
        <v>702980.72</v>
      </c>
    </row>
    <row r="71" spans="2:16" ht="21" customHeight="1" x14ac:dyDescent="0.25">
      <c r="B71" s="1282"/>
      <c r="C71" s="569"/>
      <c r="D71" s="492"/>
      <c r="E71" s="465"/>
      <c r="F71" s="500"/>
      <c r="G71" s="855"/>
      <c r="H71" s="697"/>
      <c r="I71" s="1145"/>
      <c r="J71" s="697"/>
      <c r="K71" s="697"/>
      <c r="L71" s="697"/>
      <c r="M71" s="1145"/>
      <c r="N71" s="697"/>
      <c r="O71" s="697"/>
      <c r="P71" s="1300"/>
    </row>
    <row r="72" spans="2:16" ht="21" customHeight="1" x14ac:dyDescent="0.25">
      <c r="B72" s="1282" t="s">
        <v>821</v>
      </c>
      <c r="C72" s="569"/>
      <c r="D72" s="492"/>
      <c r="E72" s="465"/>
      <c r="F72" s="500"/>
      <c r="G72" s="855"/>
      <c r="H72" s="695"/>
      <c r="I72" s="1144"/>
      <c r="J72" s="697"/>
      <c r="K72" s="697"/>
      <c r="L72" s="697"/>
      <c r="M72" s="1145"/>
      <c r="N72" s="697"/>
      <c r="O72" s="697"/>
      <c r="P72" s="1300"/>
    </row>
    <row r="73" spans="2:16" ht="30.75" customHeight="1" x14ac:dyDescent="0.25">
      <c r="B73" s="1281" t="s">
        <v>593</v>
      </c>
      <c r="C73" s="685" t="s">
        <v>806</v>
      </c>
      <c r="D73" s="282" t="s">
        <v>1541</v>
      </c>
      <c r="E73" s="281" t="s">
        <v>1063</v>
      </c>
      <c r="F73" s="855">
        <v>45748</v>
      </c>
      <c r="G73" s="855">
        <v>45901</v>
      </c>
      <c r="H73" s="626">
        <v>150000</v>
      </c>
      <c r="I73" s="1169">
        <v>0</v>
      </c>
      <c r="J73" s="468">
        <v>150000</v>
      </c>
      <c r="K73" s="468">
        <v>4305</v>
      </c>
      <c r="L73" s="468">
        <v>23866.62</v>
      </c>
      <c r="M73" s="1149">
        <v>4560</v>
      </c>
      <c r="N73" s="468">
        <v>2568.4</v>
      </c>
      <c r="O73" s="468">
        <v>35300.019999999997</v>
      </c>
      <c r="P73" s="1280">
        <f>+J73-O73</f>
        <v>114699.98000000001</v>
      </c>
    </row>
    <row r="74" spans="2:16" ht="24.75" customHeight="1" x14ac:dyDescent="0.25">
      <c r="B74" s="1281" t="s">
        <v>1591</v>
      </c>
      <c r="C74" s="684" t="s">
        <v>806</v>
      </c>
      <c r="D74" s="282" t="s">
        <v>71</v>
      </c>
      <c r="E74" s="281" t="s">
        <v>1063</v>
      </c>
      <c r="F74" s="855">
        <v>45748</v>
      </c>
      <c r="G74" s="855">
        <v>45901</v>
      </c>
      <c r="H74" s="626">
        <v>70000</v>
      </c>
      <c r="I74" s="1111">
        <v>0</v>
      </c>
      <c r="J74" s="457">
        <v>70000</v>
      </c>
      <c r="K74" s="457">
        <v>2009</v>
      </c>
      <c r="L74" s="457">
        <v>5368.48</v>
      </c>
      <c r="M74" s="1149">
        <v>2128</v>
      </c>
      <c r="N74" s="468">
        <v>25</v>
      </c>
      <c r="O74" s="457">
        <f>+K74+L74+M74+N74</f>
        <v>9530.48</v>
      </c>
      <c r="P74" s="729">
        <f>+J74-O74</f>
        <v>60469.520000000004</v>
      </c>
    </row>
    <row r="75" spans="2:16" ht="24.75" customHeight="1" x14ac:dyDescent="0.25">
      <c r="B75" s="1281" t="s">
        <v>1288</v>
      </c>
      <c r="C75" s="685" t="s">
        <v>807</v>
      </c>
      <c r="D75" s="282" t="s">
        <v>417</v>
      </c>
      <c r="E75" s="281" t="s">
        <v>1063</v>
      </c>
      <c r="F75" s="855">
        <v>45748</v>
      </c>
      <c r="G75" s="855">
        <v>45901</v>
      </c>
      <c r="H75" s="626">
        <v>70000</v>
      </c>
      <c r="I75" s="1169">
        <v>0</v>
      </c>
      <c r="J75" s="468">
        <v>70000</v>
      </c>
      <c r="K75" s="468">
        <v>2009</v>
      </c>
      <c r="L75" s="468">
        <v>5368.48</v>
      </c>
      <c r="M75" s="1149">
        <v>2128</v>
      </c>
      <c r="N75" s="468">
        <v>25</v>
      </c>
      <c r="O75" s="468">
        <f>+K75+L75+M75+N75</f>
        <v>9530.48</v>
      </c>
      <c r="P75" s="1280">
        <f>+J75-O75</f>
        <v>60469.520000000004</v>
      </c>
    </row>
    <row r="76" spans="2:16" ht="24.75" customHeight="1" x14ac:dyDescent="0.25">
      <c r="B76" s="1281" t="s">
        <v>1496</v>
      </c>
      <c r="C76" s="685" t="s">
        <v>806</v>
      </c>
      <c r="D76" s="282" t="s">
        <v>417</v>
      </c>
      <c r="E76" s="281" t="s">
        <v>1063</v>
      </c>
      <c r="F76" s="855">
        <v>45658</v>
      </c>
      <c r="G76" s="855">
        <v>45809</v>
      </c>
      <c r="H76" s="626">
        <v>70000</v>
      </c>
      <c r="I76" s="1169">
        <v>0</v>
      </c>
      <c r="J76" s="468">
        <v>70000</v>
      </c>
      <c r="K76" s="468">
        <v>2009</v>
      </c>
      <c r="L76" s="468">
        <v>5368.48</v>
      </c>
      <c r="M76" s="1149">
        <v>2128</v>
      </c>
      <c r="N76" s="468">
        <v>25</v>
      </c>
      <c r="O76" s="468">
        <f>+K76+L76+M76+N76</f>
        <v>9530.48</v>
      </c>
      <c r="P76" s="1280">
        <f>+J76-O76</f>
        <v>60469.520000000004</v>
      </c>
    </row>
    <row r="77" spans="2:16" ht="21" customHeight="1" x14ac:dyDescent="0.25">
      <c r="B77" s="1282" t="s">
        <v>813</v>
      </c>
      <c r="C77" s="569"/>
      <c r="D77" s="492">
        <v>4</v>
      </c>
      <c r="E77" s="465"/>
      <c r="F77" s="500"/>
      <c r="G77" s="855"/>
      <c r="H77" s="695">
        <f>SUM(H73:H76)</f>
        <v>360000</v>
      </c>
      <c r="I77" s="1144">
        <v>0</v>
      </c>
      <c r="J77" s="695">
        <f t="shared" ref="J77:P77" si="13">SUM(J73:J76)</f>
        <v>360000</v>
      </c>
      <c r="K77" s="695">
        <f t="shared" si="13"/>
        <v>10332</v>
      </c>
      <c r="L77" s="695">
        <f t="shared" si="13"/>
        <v>39972.06</v>
      </c>
      <c r="M77" s="1145">
        <f t="shared" si="13"/>
        <v>10944</v>
      </c>
      <c r="N77" s="695">
        <f>SUM(N73:N76)</f>
        <v>2643.4</v>
      </c>
      <c r="O77" s="695">
        <f>SUM(O73:O76)</f>
        <v>63891.459999999992</v>
      </c>
      <c r="P77" s="1288">
        <f t="shared" si="13"/>
        <v>296108.54000000004</v>
      </c>
    </row>
    <row r="78" spans="2:16" ht="21" customHeight="1" x14ac:dyDescent="0.25">
      <c r="B78" s="1285"/>
      <c r="C78" s="1223"/>
      <c r="D78" s="492"/>
      <c r="E78" s="465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1287"/>
    </row>
    <row r="79" spans="2:16" ht="21" customHeight="1" x14ac:dyDescent="0.25">
      <c r="B79" s="1285" t="s">
        <v>1542</v>
      </c>
      <c r="C79" s="1223"/>
      <c r="D79" s="492"/>
      <c r="E79" s="492"/>
      <c r="F79" s="856"/>
      <c r="G79" s="857"/>
      <c r="H79" s="695"/>
      <c r="I79" s="1112"/>
      <c r="J79" s="463"/>
      <c r="K79" s="463"/>
      <c r="L79" s="463"/>
      <c r="M79" s="1145"/>
      <c r="N79" s="697"/>
      <c r="O79" s="463"/>
      <c r="P79" s="732"/>
    </row>
    <row r="80" spans="2:16" ht="21" customHeight="1" x14ac:dyDescent="0.25">
      <c r="B80" s="1286" t="s">
        <v>1592</v>
      </c>
      <c r="C80" s="684" t="s">
        <v>807</v>
      </c>
      <c r="D80" s="282" t="s">
        <v>1427</v>
      </c>
      <c r="E80" s="281" t="s">
        <v>1063</v>
      </c>
      <c r="F80" s="855">
        <v>45748</v>
      </c>
      <c r="G80" s="855">
        <v>45901</v>
      </c>
      <c r="H80" s="626">
        <v>185000</v>
      </c>
      <c r="I80" s="1111">
        <v>0</v>
      </c>
      <c r="J80" s="457">
        <v>185000</v>
      </c>
      <c r="K80" s="457">
        <v>5309.5</v>
      </c>
      <c r="L80" s="457">
        <v>32099.49</v>
      </c>
      <c r="M80" s="1149">
        <v>5624</v>
      </c>
      <c r="N80" s="468">
        <v>5010.4799999999996</v>
      </c>
      <c r="O80" s="457">
        <f>+K80+L80+M80+N80</f>
        <v>48043.47</v>
      </c>
      <c r="P80" s="729">
        <f>+J80-O80</f>
        <v>136956.53</v>
      </c>
    </row>
    <row r="81" spans="2:16" ht="21" customHeight="1" x14ac:dyDescent="0.25">
      <c r="B81" s="1282" t="s">
        <v>813</v>
      </c>
      <c r="C81" s="569"/>
      <c r="D81" s="492">
        <v>1</v>
      </c>
      <c r="E81" s="492"/>
      <c r="F81" s="1016"/>
      <c r="G81" s="855"/>
      <c r="H81" s="695">
        <f>+H80</f>
        <v>185000</v>
      </c>
      <c r="I81" s="1144">
        <f t="shared" ref="I81:P81" si="14">SUM(I80)</f>
        <v>0</v>
      </c>
      <c r="J81" s="695">
        <f t="shared" si="14"/>
        <v>185000</v>
      </c>
      <c r="K81" s="695">
        <f t="shared" si="14"/>
        <v>5309.5</v>
      </c>
      <c r="L81" s="695">
        <f t="shared" si="14"/>
        <v>32099.49</v>
      </c>
      <c r="M81" s="1145">
        <f t="shared" si="14"/>
        <v>5624</v>
      </c>
      <c r="N81" s="695">
        <f>SUM(N80)</f>
        <v>5010.4799999999996</v>
      </c>
      <c r="O81" s="695">
        <f t="shared" si="14"/>
        <v>48043.47</v>
      </c>
      <c r="P81" s="1288">
        <f t="shared" si="14"/>
        <v>136956.53</v>
      </c>
    </row>
    <row r="82" spans="2:16" ht="21" customHeight="1" x14ac:dyDescent="0.25">
      <c r="B82" s="1285"/>
      <c r="C82" s="1223"/>
      <c r="D82" s="492"/>
      <c r="E82" s="492"/>
      <c r="F82" s="856"/>
      <c r="G82" s="857"/>
      <c r="H82" s="695"/>
      <c r="I82" s="1112"/>
      <c r="J82" s="494"/>
      <c r="K82" s="494"/>
      <c r="L82" s="494"/>
      <c r="M82" s="1145"/>
      <c r="N82" s="695"/>
      <c r="O82" s="494"/>
      <c r="P82" s="1287"/>
    </row>
    <row r="83" spans="2:16" ht="30" customHeight="1" x14ac:dyDescent="0.25">
      <c r="B83" s="1303" t="s">
        <v>1565</v>
      </c>
      <c r="C83" s="1223"/>
      <c r="D83" s="625"/>
      <c r="E83" s="281"/>
      <c r="F83" s="856"/>
      <c r="G83" s="857"/>
      <c r="H83" s="695"/>
      <c r="I83" s="1112"/>
      <c r="J83" s="494"/>
      <c r="K83" s="494"/>
      <c r="L83" s="494"/>
      <c r="M83" s="1145"/>
      <c r="N83" s="695"/>
      <c r="O83" s="494"/>
      <c r="P83" s="1287"/>
    </row>
    <row r="84" spans="2:16" s="259" customFormat="1" ht="21" customHeight="1" x14ac:dyDescent="0.25">
      <c r="B84" s="1292" t="s">
        <v>946</v>
      </c>
      <c r="C84" s="1252" t="s">
        <v>806</v>
      </c>
      <c r="D84" s="1246" t="s">
        <v>945</v>
      </c>
      <c r="E84" s="1247" t="s">
        <v>1063</v>
      </c>
      <c r="F84" s="1248">
        <v>45748</v>
      </c>
      <c r="G84" s="1248">
        <v>45901</v>
      </c>
      <c r="H84" s="1100">
        <v>65000</v>
      </c>
      <c r="I84" s="1249">
        <v>0</v>
      </c>
      <c r="J84" s="1100">
        <v>65000</v>
      </c>
      <c r="K84" s="1100">
        <v>1865.5</v>
      </c>
      <c r="L84" s="1103">
        <v>4084.48</v>
      </c>
      <c r="M84" s="1250">
        <v>1976</v>
      </c>
      <c r="N84" s="1100">
        <v>1740.46</v>
      </c>
      <c r="O84" s="675">
        <f>+K84+L84+M84+N84</f>
        <v>9666.4399999999987</v>
      </c>
      <c r="P84" s="1293">
        <f>+J84-O84</f>
        <v>55333.56</v>
      </c>
    </row>
    <row r="85" spans="2:16" ht="21" customHeight="1" x14ac:dyDescent="0.25">
      <c r="B85" s="1304" t="s">
        <v>1593</v>
      </c>
      <c r="C85" s="1226" t="s">
        <v>806</v>
      </c>
      <c r="D85" s="625" t="s">
        <v>157</v>
      </c>
      <c r="E85" s="281" t="s">
        <v>1063</v>
      </c>
      <c r="F85" s="855">
        <v>45778</v>
      </c>
      <c r="G85" s="855">
        <v>45931</v>
      </c>
      <c r="H85" s="626">
        <v>65000</v>
      </c>
      <c r="I85" s="1169">
        <v>0</v>
      </c>
      <c r="J85" s="626">
        <v>65000</v>
      </c>
      <c r="K85" s="626">
        <v>1865.5</v>
      </c>
      <c r="L85" s="626">
        <v>4427.58</v>
      </c>
      <c r="M85" s="1149">
        <v>1976</v>
      </c>
      <c r="N85" s="626">
        <v>25</v>
      </c>
      <c r="O85" s="468">
        <f>+K85+L85+M85+N85</f>
        <v>8294.08</v>
      </c>
      <c r="P85" s="1280">
        <f>+J85-O85</f>
        <v>56705.919999999998</v>
      </c>
    </row>
    <row r="86" spans="2:16" ht="21" customHeight="1" x14ac:dyDescent="0.25">
      <c r="B86" s="1282" t="s">
        <v>813</v>
      </c>
      <c r="C86" s="569"/>
      <c r="D86" s="492">
        <v>2</v>
      </c>
      <c r="E86" s="492"/>
      <c r="F86" s="1016"/>
      <c r="G86" s="860"/>
      <c r="H86" s="695">
        <f>SUM(H84:H85)</f>
        <v>130000</v>
      </c>
      <c r="I86" s="1144">
        <f t="shared" ref="I86" si="15">SUM(I85)</f>
        <v>0</v>
      </c>
      <c r="J86" s="695">
        <f t="shared" ref="J86:P86" si="16">SUM(J84:J85)</f>
        <v>130000</v>
      </c>
      <c r="K86" s="695">
        <f t="shared" si="16"/>
        <v>3731</v>
      </c>
      <c r="L86" s="695">
        <f t="shared" si="16"/>
        <v>8512.06</v>
      </c>
      <c r="M86" s="1145">
        <f t="shared" si="16"/>
        <v>3952</v>
      </c>
      <c r="N86" s="695">
        <f>SUM(N84:N85)</f>
        <v>1765.46</v>
      </c>
      <c r="O86" s="695">
        <f t="shared" si="16"/>
        <v>17960.519999999997</v>
      </c>
      <c r="P86" s="1288">
        <f t="shared" si="16"/>
        <v>112039.48</v>
      </c>
    </row>
    <row r="87" spans="2:16" ht="21" customHeight="1" x14ac:dyDescent="0.25">
      <c r="B87" s="1285"/>
      <c r="C87" s="1223"/>
      <c r="D87" s="492"/>
      <c r="E87" s="492"/>
      <c r="F87" s="859"/>
      <c r="G87" s="860"/>
      <c r="H87" s="695"/>
      <c r="I87" s="1112"/>
      <c r="J87" s="494"/>
      <c r="K87" s="494"/>
      <c r="L87" s="494"/>
      <c r="M87" s="1145"/>
      <c r="N87" s="695"/>
      <c r="O87" s="494"/>
      <c r="P87" s="1287"/>
    </row>
    <row r="88" spans="2:16" ht="21" customHeight="1" x14ac:dyDescent="0.25">
      <c r="B88" s="1285" t="s">
        <v>1421</v>
      </c>
      <c r="C88" s="1223"/>
      <c r="D88" s="492"/>
      <c r="E88" s="492"/>
      <c r="F88" s="859"/>
      <c r="G88" s="860"/>
      <c r="H88" s="695"/>
      <c r="I88" s="1112"/>
      <c r="J88" s="494"/>
      <c r="K88" s="494"/>
      <c r="L88" s="494"/>
      <c r="M88" s="1145"/>
      <c r="N88" s="695"/>
      <c r="O88" s="494"/>
      <c r="P88" s="1287"/>
    </row>
    <row r="89" spans="2:16" ht="30.75" customHeight="1" x14ac:dyDescent="0.25">
      <c r="B89" s="1279" t="s">
        <v>1594</v>
      </c>
      <c r="C89" s="685" t="s">
        <v>807</v>
      </c>
      <c r="D89" s="282" t="s">
        <v>1422</v>
      </c>
      <c r="E89" s="281" t="s">
        <v>1063</v>
      </c>
      <c r="F89" s="855">
        <v>45778</v>
      </c>
      <c r="G89" s="855">
        <v>45931</v>
      </c>
      <c r="H89" s="626">
        <v>100000</v>
      </c>
      <c r="I89" s="1111">
        <v>0</v>
      </c>
      <c r="J89" s="498">
        <v>100000</v>
      </c>
      <c r="K89" s="498">
        <v>2870</v>
      </c>
      <c r="L89" s="498">
        <v>11676.5</v>
      </c>
      <c r="M89" s="1149">
        <v>3040</v>
      </c>
      <c r="N89" s="626">
        <v>5354.6</v>
      </c>
      <c r="O89" s="457">
        <f>+K89+L89+M89+N89</f>
        <v>22941.1</v>
      </c>
      <c r="P89" s="1280">
        <f>+J89-O89</f>
        <v>77058.899999999994</v>
      </c>
    </row>
    <row r="90" spans="2:16" ht="21" customHeight="1" x14ac:dyDescent="0.25">
      <c r="B90" s="1282" t="s">
        <v>813</v>
      </c>
      <c r="C90" s="685"/>
      <c r="D90" s="492">
        <v>1</v>
      </c>
      <c r="E90" s="281"/>
      <c r="F90" s="859"/>
      <c r="G90" s="860"/>
      <c r="H90" s="695">
        <v>100000</v>
      </c>
      <c r="I90" s="1112">
        <v>0</v>
      </c>
      <c r="J90" s="494">
        <v>100000</v>
      </c>
      <c r="K90" s="494">
        <v>2870</v>
      </c>
      <c r="L90" s="494">
        <v>11676.5</v>
      </c>
      <c r="M90" s="1145">
        <v>3040</v>
      </c>
      <c r="N90" s="695">
        <f>SUM(N89)</f>
        <v>5354.6</v>
      </c>
      <c r="O90" s="463">
        <f>SUM(O89)</f>
        <v>22941.1</v>
      </c>
      <c r="P90" s="1287">
        <f>SUM(P89)</f>
        <v>77058.899999999994</v>
      </c>
    </row>
    <row r="91" spans="2:16" ht="21" customHeight="1" x14ac:dyDescent="0.25">
      <c r="B91" s="1281"/>
      <c r="C91" s="685"/>
      <c r="D91" s="282"/>
      <c r="E91" s="492"/>
      <c r="F91" s="859"/>
      <c r="G91" s="860"/>
      <c r="H91" s="695"/>
      <c r="I91" s="1112"/>
      <c r="J91" s="494"/>
      <c r="K91" s="494"/>
      <c r="L91" s="494"/>
      <c r="M91" s="1145"/>
      <c r="N91" s="695"/>
      <c r="O91" s="494"/>
      <c r="P91" s="1287"/>
    </row>
    <row r="92" spans="2:16" ht="28.5" customHeight="1" x14ac:dyDescent="0.25">
      <c r="B92" s="1277" t="s">
        <v>1477</v>
      </c>
      <c r="C92" s="570"/>
      <c r="D92" s="492"/>
      <c r="E92" s="465"/>
      <c r="F92" s="1016"/>
      <c r="G92" s="860"/>
      <c r="H92" s="695"/>
      <c r="I92" s="1144"/>
      <c r="J92" s="697"/>
      <c r="K92" s="697"/>
      <c r="L92" s="697"/>
      <c r="M92" s="1145"/>
      <c r="N92" s="697"/>
      <c r="O92" s="697"/>
      <c r="P92" s="1300"/>
    </row>
    <row r="93" spans="2:16" s="259" customFormat="1" ht="33" customHeight="1" x14ac:dyDescent="0.25">
      <c r="B93" s="1292" t="s">
        <v>1752</v>
      </c>
      <c r="C93" s="1252" t="s">
        <v>807</v>
      </c>
      <c r="D93" s="1246" t="s">
        <v>1753</v>
      </c>
      <c r="E93" s="1247" t="s">
        <v>1063</v>
      </c>
      <c r="F93" s="1248">
        <v>45809</v>
      </c>
      <c r="G93" s="1248">
        <v>45992</v>
      </c>
      <c r="H93" s="1100">
        <v>120000</v>
      </c>
      <c r="I93" s="1249">
        <v>0</v>
      </c>
      <c r="J93" s="1100">
        <v>120000</v>
      </c>
      <c r="K93" s="1100">
        <v>3444</v>
      </c>
      <c r="L93" s="1103">
        <v>16809.87</v>
      </c>
      <c r="M93" s="1250">
        <v>3648</v>
      </c>
      <c r="N93" s="1100">
        <v>1296.7</v>
      </c>
      <c r="O93" s="675">
        <f t="shared" ref="O93:O99" si="17">+K93+L93+M93+N93</f>
        <v>25198.57</v>
      </c>
      <c r="P93" s="1293">
        <f>+J93-O93</f>
        <v>94801.43</v>
      </c>
    </row>
    <row r="94" spans="2:16" ht="21" customHeight="1" x14ac:dyDescent="0.25">
      <c r="B94" s="1305" t="s">
        <v>1595</v>
      </c>
      <c r="C94" s="1227" t="s">
        <v>806</v>
      </c>
      <c r="D94" s="282" t="s">
        <v>918</v>
      </c>
      <c r="E94" s="281" t="s">
        <v>1063</v>
      </c>
      <c r="F94" s="855">
        <v>45748</v>
      </c>
      <c r="G94" s="855">
        <v>45901</v>
      </c>
      <c r="H94" s="626">
        <v>70000</v>
      </c>
      <c r="I94" s="1169">
        <v>0</v>
      </c>
      <c r="J94" s="468">
        <v>70000</v>
      </c>
      <c r="K94" s="468">
        <v>2009</v>
      </c>
      <c r="L94" s="468">
        <v>5368.48</v>
      </c>
      <c r="M94" s="1149">
        <v>2128</v>
      </c>
      <c r="N94" s="468">
        <v>25</v>
      </c>
      <c r="O94" s="468">
        <f t="shared" si="17"/>
        <v>9530.48</v>
      </c>
      <c r="P94" s="1280">
        <f>+J94-O94</f>
        <v>60469.520000000004</v>
      </c>
    </row>
    <row r="95" spans="2:16" ht="21" customHeight="1" x14ac:dyDescent="0.25">
      <c r="B95" s="1279" t="s">
        <v>1596</v>
      </c>
      <c r="C95" s="685" t="s">
        <v>807</v>
      </c>
      <c r="D95" s="282" t="s">
        <v>918</v>
      </c>
      <c r="E95" s="281" t="s">
        <v>1063</v>
      </c>
      <c r="F95" s="855">
        <v>45748</v>
      </c>
      <c r="G95" s="855">
        <v>45901</v>
      </c>
      <c r="H95" s="626">
        <v>70000</v>
      </c>
      <c r="I95" s="1169">
        <v>0</v>
      </c>
      <c r="J95" s="468">
        <v>70000</v>
      </c>
      <c r="K95" s="468">
        <v>2009</v>
      </c>
      <c r="L95" s="468">
        <v>5368.48</v>
      </c>
      <c r="M95" s="1149">
        <v>2128</v>
      </c>
      <c r="N95" s="468">
        <v>25</v>
      </c>
      <c r="O95" s="468">
        <f t="shared" si="17"/>
        <v>9530.48</v>
      </c>
      <c r="P95" s="1280">
        <f t="shared" ref="P95:P99" si="18">+J95-O95</f>
        <v>60469.520000000004</v>
      </c>
    </row>
    <row r="96" spans="2:16" ht="21" customHeight="1" x14ac:dyDescent="0.25">
      <c r="B96" s="1281" t="s">
        <v>610</v>
      </c>
      <c r="C96" s="685" t="s">
        <v>806</v>
      </c>
      <c r="D96" s="282" t="s">
        <v>918</v>
      </c>
      <c r="E96" s="281" t="s">
        <v>1063</v>
      </c>
      <c r="F96" s="855">
        <v>45748</v>
      </c>
      <c r="G96" s="855">
        <v>45901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7"/>
        <v>9530.48</v>
      </c>
      <c r="P96" s="1280">
        <f t="shared" si="18"/>
        <v>60469.520000000004</v>
      </c>
    </row>
    <row r="97" spans="2:16" ht="21" customHeight="1" x14ac:dyDescent="0.25">
      <c r="B97" s="1279" t="s">
        <v>1597</v>
      </c>
      <c r="C97" s="685" t="s">
        <v>806</v>
      </c>
      <c r="D97" s="282" t="s">
        <v>918</v>
      </c>
      <c r="E97" s="281" t="s">
        <v>1063</v>
      </c>
      <c r="F97" s="855">
        <v>45748</v>
      </c>
      <c r="G97" s="855">
        <v>45901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7"/>
        <v>9530.48</v>
      </c>
      <c r="P97" s="1280">
        <f t="shared" si="18"/>
        <v>60469.520000000004</v>
      </c>
    </row>
    <row r="98" spans="2:16" ht="21" customHeight="1" x14ac:dyDescent="0.25">
      <c r="B98" s="1281" t="s">
        <v>1295</v>
      </c>
      <c r="C98" s="685" t="s">
        <v>1296</v>
      </c>
      <c r="D98" s="282" t="s">
        <v>918</v>
      </c>
      <c r="E98" s="281" t="s">
        <v>1063</v>
      </c>
      <c r="F98" s="855">
        <v>45748</v>
      </c>
      <c r="G98" s="855">
        <v>45901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5025.38</v>
      </c>
      <c r="M98" s="1149">
        <v>2128</v>
      </c>
      <c r="N98" s="468">
        <v>1740.46</v>
      </c>
      <c r="O98" s="468">
        <f t="shared" si="17"/>
        <v>10902.84</v>
      </c>
      <c r="P98" s="1280">
        <f t="shared" si="18"/>
        <v>59097.16</v>
      </c>
    </row>
    <row r="99" spans="2:16" ht="21" customHeight="1" x14ac:dyDescent="0.25">
      <c r="B99" s="1281" t="s">
        <v>1293</v>
      </c>
      <c r="C99" s="685" t="s">
        <v>807</v>
      </c>
      <c r="D99" s="282" t="s">
        <v>1294</v>
      </c>
      <c r="E99" s="281" t="s">
        <v>1063</v>
      </c>
      <c r="F99" s="855">
        <v>45717</v>
      </c>
      <c r="G99" s="855">
        <v>45870</v>
      </c>
      <c r="H99" s="626">
        <v>55000</v>
      </c>
      <c r="I99" s="1169">
        <v>0</v>
      </c>
      <c r="J99" s="468">
        <v>55000</v>
      </c>
      <c r="K99" s="468">
        <v>1578.5</v>
      </c>
      <c r="L99" s="468">
        <v>2559.6799999999998</v>
      </c>
      <c r="M99" s="1149">
        <v>1672</v>
      </c>
      <c r="N99" s="468">
        <v>25</v>
      </c>
      <c r="O99" s="468">
        <f t="shared" si="17"/>
        <v>5835.18</v>
      </c>
      <c r="P99" s="1280">
        <f t="shared" si="18"/>
        <v>49164.82</v>
      </c>
    </row>
    <row r="100" spans="2:16" ht="21" customHeight="1" x14ac:dyDescent="0.25">
      <c r="B100" s="1282" t="s">
        <v>813</v>
      </c>
      <c r="C100" s="569"/>
      <c r="D100" s="492">
        <v>7</v>
      </c>
      <c r="E100" s="465"/>
      <c r="F100" s="1016"/>
      <c r="G100" s="860"/>
      <c r="H100" s="695">
        <f>SUM(H93:H99)</f>
        <v>525000</v>
      </c>
      <c r="I100" s="1144">
        <f t="shared" ref="I100" si="19">SUM(I99)</f>
        <v>0</v>
      </c>
      <c r="J100" s="695">
        <f>SUM(J93:J99)</f>
        <v>525000</v>
      </c>
      <c r="K100" s="695">
        <f t="shared" ref="K100:P100" si="20">SUM(K93:K99)</f>
        <v>15067.5</v>
      </c>
      <c r="L100" s="695">
        <f t="shared" si="20"/>
        <v>45868.849999999991</v>
      </c>
      <c r="M100" s="695">
        <f t="shared" si="20"/>
        <v>15960</v>
      </c>
      <c r="N100" s="695">
        <f t="shared" si="20"/>
        <v>3162.16</v>
      </c>
      <c r="O100" s="695">
        <f t="shared" si="20"/>
        <v>80058.50999999998</v>
      </c>
      <c r="P100" s="1288">
        <f t="shared" si="20"/>
        <v>444941.49000000005</v>
      </c>
    </row>
    <row r="101" spans="2:16" ht="21" customHeight="1" x14ac:dyDescent="0.25">
      <c r="B101" s="1285"/>
      <c r="C101" s="1223"/>
      <c r="D101" s="492"/>
      <c r="E101" s="465"/>
      <c r="F101" s="856"/>
      <c r="G101" s="857"/>
      <c r="H101" s="695"/>
      <c r="I101" s="1112"/>
      <c r="J101" s="463"/>
      <c r="K101" s="463"/>
      <c r="L101" s="463"/>
      <c r="M101" s="1145"/>
      <c r="N101" s="697"/>
      <c r="O101" s="463"/>
      <c r="P101" s="732"/>
    </row>
    <row r="102" spans="2:16" ht="30" customHeight="1" x14ac:dyDescent="0.25">
      <c r="B102" s="1277" t="s">
        <v>825</v>
      </c>
      <c r="C102" s="570"/>
      <c r="D102" s="492"/>
      <c r="E102" s="465"/>
      <c r="F102" s="1019"/>
      <c r="G102" s="857"/>
      <c r="H102" s="695"/>
      <c r="I102" s="1144"/>
      <c r="J102" s="697"/>
      <c r="K102" s="697"/>
      <c r="L102" s="697"/>
      <c r="M102" s="1145"/>
      <c r="N102" s="697"/>
      <c r="O102" s="697"/>
      <c r="P102" s="1300"/>
    </row>
    <row r="103" spans="2:16" ht="28.5" customHeight="1" x14ac:dyDescent="0.25">
      <c r="B103" s="1301" t="s">
        <v>1598</v>
      </c>
      <c r="C103" s="684" t="s">
        <v>807</v>
      </c>
      <c r="D103" s="749" t="s">
        <v>1516</v>
      </c>
      <c r="E103" s="282" t="s">
        <v>1281</v>
      </c>
      <c r="F103" s="855">
        <v>45778</v>
      </c>
      <c r="G103" s="855">
        <v>45931</v>
      </c>
      <c r="H103" s="626">
        <v>120000</v>
      </c>
      <c r="I103" s="1111">
        <v>0</v>
      </c>
      <c r="J103" s="498">
        <v>120000</v>
      </c>
      <c r="K103" s="498">
        <v>3444</v>
      </c>
      <c r="L103" s="498">
        <v>16809.87</v>
      </c>
      <c r="M103" s="1149">
        <v>3648</v>
      </c>
      <c r="N103" s="626">
        <v>4169.3999999999996</v>
      </c>
      <c r="O103" s="457">
        <f>+K103+L103+M103+N103</f>
        <v>28071.269999999997</v>
      </c>
      <c r="P103" s="729">
        <f>+J103-O103</f>
        <v>91928.73000000001</v>
      </c>
    </row>
    <row r="104" spans="2:16" ht="21" customHeight="1" x14ac:dyDescent="0.25">
      <c r="B104" s="1301" t="s">
        <v>1599</v>
      </c>
      <c r="C104" s="684" t="s">
        <v>806</v>
      </c>
      <c r="D104" s="282" t="s">
        <v>117</v>
      </c>
      <c r="E104" s="286" t="s">
        <v>1063</v>
      </c>
      <c r="F104" s="855">
        <v>45962</v>
      </c>
      <c r="G104" s="855">
        <v>45901</v>
      </c>
      <c r="H104" s="626">
        <v>70000</v>
      </c>
      <c r="I104" s="1111">
        <v>0</v>
      </c>
      <c r="J104" s="457">
        <v>70000</v>
      </c>
      <c r="K104" s="457">
        <v>2009</v>
      </c>
      <c r="L104" s="457">
        <v>5368.48</v>
      </c>
      <c r="M104" s="1149">
        <v>2128</v>
      </c>
      <c r="N104" s="468">
        <v>525</v>
      </c>
      <c r="O104" s="457">
        <f>+K104+L104+M104+N104</f>
        <v>10030.48</v>
      </c>
      <c r="P104" s="729">
        <f>+J104-O104</f>
        <v>59969.520000000004</v>
      </c>
    </row>
    <row r="105" spans="2:16" ht="21" customHeight="1" x14ac:dyDescent="0.25">
      <c r="B105" s="1282" t="s">
        <v>813</v>
      </c>
      <c r="C105" s="569"/>
      <c r="D105" s="492">
        <v>2</v>
      </c>
      <c r="E105" s="465"/>
      <c r="F105" s="1016"/>
      <c r="G105" s="860"/>
      <c r="H105" s="695">
        <f>SUM(H103:H104)</f>
        <v>190000</v>
      </c>
      <c r="I105" s="1112">
        <v>0</v>
      </c>
      <c r="J105" s="695">
        <f t="shared" ref="J105:O105" si="21">SUM(J103:J104)</f>
        <v>190000</v>
      </c>
      <c r="K105" s="695">
        <f t="shared" si="21"/>
        <v>5453</v>
      </c>
      <c r="L105" s="695">
        <f t="shared" si="21"/>
        <v>22178.35</v>
      </c>
      <c r="M105" s="695">
        <f t="shared" si="21"/>
        <v>5776</v>
      </c>
      <c r="N105" s="695">
        <f>SUM(N103:N104)</f>
        <v>4694.3999999999996</v>
      </c>
      <c r="O105" s="695">
        <f t="shared" si="21"/>
        <v>38101.75</v>
      </c>
      <c r="P105" s="1288">
        <f>SUM(P103:P104)</f>
        <v>151898.25</v>
      </c>
    </row>
    <row r="106" spans="2:16" ht="21" customHeight="1" x14ac:dyDescent="0.25">
      <c r="B106" s="1282"/>
      <c r="C106" s="569"/>
      <c r="D106" s="492"/>
      <c r="E106" s="465"/>
      <c r="F106" s="1016"/>
      <c r="G106" s="860"/>
      <c r="H106" s="695"/>
      <c r="I106" s="1112"/>
      <c r="J106" s="695"/>
      <c r="K106" s="695"/>
      <c r="L106" s="695"/>
      <c r="M106" s="695"/>
      <c r="N106" s="695"/>
      <c r="O106" s="695"/>
      <c r="P106" s="1288"/>
    </row>
    <row r="107" spans="2:16" ht="30" customHeight="1" x14ac:dyDescent="0.25">
      <c r="B107" s="1277" t="s">
        <v>1476</v>
      </c>
      <c r="C107" s="570"/>
      <c r="D107" s="492"/>
      <c r="E107" s="465"/>
      <c r="F107" s="1019"/>
      <c r="G107" s="857"/>
      <c r="H107" s="695"/>
      <c r="I107" s="1144"/>
      <c r="J107" s="697"/>
      <c r="K107" s="697"/>
      <c r="L107" s="697"/>
      <c r="M107" s="1145"/>
      <c r="N107" s="697"/>
      <c r="O107" s="697"/>
      <c r="P107" s="1300"/>
    </row>
    <row r="108" spans="2:16" ht="28.5" customHeight="1" x14ac:dyDescent="0.25">
      <c r="B108" s="1301" t="s">
        <v>1754</v>
      </c>
      <c r="C108" s="684" t="s">
        <v>807</v>
      </c>
      <c r="D108" s="749" t="s">
        <v>1755</v>
      </c>
      <c r="E108" s="282" t="s">
        <v>1281</v>
      </c>
      <c r="F108" s="855">
        <v>45809</v>
      </c>
      <c r="G108" s="855">
        <v>45992</v>
      </c>
      <c r="H108" s="626">
        <v>120000</v>
      </c>
      <c r="I108" s="1111">
        <v>0</v>
      </c>
      <c r="J108" s="498">
        <v>120000</v>
      </c>
      <c r="K108" s="498">
        <v>3444</v>
      </c>
      <c r="L108" s="498">
        <v>16809.87</v>
      </c>
      <c r="M108" s="1149">
        <v>3648</v>
      </c>
      <c r="N108" s="626">
        <v>2568.4</v>
      </c>
      <c r="O108" s="457">
        <f>+K108+L108+M108+N108</f>
        <v>26470.27</v>
      </c>
      <c r="P108" s="729">
        <f>+J108-O108</f>
        <v>93529.73</v>
      </c>
    </row>
    <row r="109" spans="2:16" ht="28.5" customHeight="1" x14ac:dyDescent="0.25">
      <c r="B109" s="1301"/>
      <c r="C109" s="684"/>
      <c r="D109" s="492">
        <v>1</v>
      </c>
      <c r="E109" s="282"/>
      <c r="F109" s="855"/>
      <c r="G109" s="855"/>
      <c r="H109" s="695">
        <f>SUM(H107:H108)</f>
        <v>120000</v>
      </c>
      <c r="I109" s="1112">
        <v>0</v>
      </c>
      <c r="J109" s="695">
        <f t="shared" ref="J109:O109" si="22">SUM(J107:J108)</f>
        <v>120000</v>
      </c>
      <c r="K109" s="695">
        <f t="shared" si="22"/>
        <v>3444</v>
      </c>
      <c r="L109" s="695">
        <f t="shared" si="22"/>
        <v>16809.87</v>
      </c>
      <c r="M109" s="695">
        <f t="shared" si="22"/>
        <v>3648</v>
      </c>
      <c r="N109" s="695">
        <f>SUM(N107:N108)</f>
        <v>2568.4</v>
      </c>
      <c r="O109" s="695">
        <f t="shared" si="22"/>
        <v>26470.27</v>
      </c>
      <c r="P109" s="1288">
        <f>SUM(P107:P108)</f>
        <v>93529.73</v>
      </c>
    </row>
    <row r="110" spans="2:16" ht="21" customHeight="1" x14ac:dyDescent="0.25">
      <c r="B110" s="1285"/>
      <c r="C110" s="1223"/>
      <c r="D110" s="492"/>
      <c r="E110" s="465"/>
      <c r="F110" s="859"/>
      <c r="G110" s="860"/>
      <c r="H110" s="695"/>
      <c r="I110" s="1112"/>
      <c r="J110" s="494"/>
      <c r="K110" s="494"/>
      <c r="L110" s="494"/>
      <c r="M110" s="1145"/>
      <c r="N110" s="695"/>
      <c r="O110" s="494"/>
      <c r="P110" s="1287"/>
    </row>
    <row r="111" spans="2:16" ht="21" customHeight="1" x14ac:dyDescent="0.25">
      <c r="B111" s="1282" t="s">
        <v>827</v>
      </c>
      <c r="C111" s="569"/>
      <c r="D111" s="492"/>
      <c r="E111" s="465"/>
      <c r="F111" s="1272"/>
      <c r="G111" s="711"/>
      <c r="H111" s="695"/>
      <c r="I111" s="1144"/>
      <c r="J111" s="697"/>
      <c r="K111" s="697"/>
      <c r="L111" s="697"/>
      <c r="M111" s="1145"/>
      <c r="N111" s="697"/>
      <c r="O111" s="697"/>
      <c r="P111" s="1300"/>
    </row>
    <row r="112" spans="2:16" ht="21" customHeight="1" x14ac:dyDescent="0.25">
      <c r="B112" s="1285" t="s">
        <v>1761</v>
      </c>
      <c r="C112" s="1223"/>
      <c r="D112" s="492"/>
      <c r="E112" s="465"/>
      <c r="F112" s="710"/>
      <c r="G112" s="711"/>
      <c r="H112" s="695"/>
      <c r="I112" s="1112"/>
      <c r="J112" s="463"/>
      <c r="K112" s="463"/>
      <c r="L112" s="463"/>
      <c r="M112" s="1145"/>
      <c r="N112" s="697"/>
      <c r="O112" s="463"/>
      <c r="P112" s="732"/>
    </row>
    <row r="113" spans="2:16" ht="30" customHeight="1" x14ac:dyDescent="0.25">
      <c r="B113" s="1301" t="s">
        <v>1602</v>
      </c>
      <c r="C113" s="281" t="s">
        <v>807</v>
      </c>
      <c r="D113" s="282" t="s">
        <v>1032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>+K113+L113+M113+N113</f>
        <v>9530.48</v>
      </c>
      <c r="P113" s="1280">
        <f>+J113-O113</f>
        <v>60469.520000000004</v>
      </c>
    </row>
    <row r="114" spans="2:16" ht="30" customHeight="1" x14ac:dyDescent="0.25">
      <c r="B114" s="1301" t="s">
        <v>1613</v>
      </c>
      <c r="C114" s="281" t="s">
        <v>807</v>
      </c>
      <c r="D114" s="282" t="s">
        <v>417</v>
      </c>
      <c r="E114" s="281" t="s">
        <v>1063</v>
      </c>
      <c r="F114" s="855">
        <v>45717</v>
      </c>
      <c r="G114" s="855">
        <v>45870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4682.29</v>
      </c>
      <c r="M114" s="1149">
        <v>2128</v>
      </c>
      <c r="N114" s="468">
        <v>3455.92</v>
      </c>
      <c r="O114" s="468">
        <f>+K114+L114+M114+N114</f>
        <v>12275.210000000001</v>
      </c>
      <c r="P114" s="1280">
        <f>+J114-O114</f>
        <v>57724.79</v>
      </c>
    </row>
    <row r="115" spans="2:16" ht="30" customHeight="1" x14ac:dyDescent="0.25">
      <c r="B115" s="1301" t="s">
        <v>1606</v>
      </c>
      <c r="C115" s="281" t="s">
        <v>807</v>
      </c>
      <c r="D115" s="282" t="s">
        <v>967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468">
        <v>70000</v>
      </c>
      <c r="K115" s="468">
        <v>2009</v>
      </c>
      <c r="L115" s="861">
        <v>5025.38</v>
      </c>
      <c r="M115" s="1149">
        <v>2128</v>
      </c>
      <c r="N115" s="468">
        <v>1740.46</v>
      </c>
      <c r="O115" s="468">
        <f t="shared" ref="O115:O119" si="23">+K115+L115+M115+N115</f>
        <v>10902.84</v>
      </c>
      <c r="P115" s="1280">
        <f t="shared" ref="P115:P121" si="24">+J115-O115</f>
        <v>59097.16</v>
      </c>
    </row>
    <row r="116" spans="2:16" ht="30" customHeight="1" x14ac:dyDescent="0.25">
      <c r="B116" s="1281" t="s">
        <v>725</v>
      </c>
      <c r="C116" s="281" t="s">
        <v>806</v>
      </c>
      <c r="D116" s="282" t="s">
        <v>823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23"/>
        <v>9530.48</v>
      </c>
      <c r="P116" s="1280">
        <f t="shared" si="24"/>
        <v>60469.520000000004</v>
      </c>
    </row>
    <row r="117" spans="2:16" ht="30" customHeight="1" x14ac:dyDescent="0.25">
      <c r="B117" s="1301" t="s">
        <v>1735</v>
      </c>
      <c r="C117" s="281" t="s">
        <v>806</v>
      </c>
      <c r="D117" s="282" t="s">
        <v>414</v>
      </c>
      <c r="E117" s="281" t="s">
        <v>1063</v>
      </c>
      <c r="F117" s="855">
        <v>45748</v>
      </c>
      <c r="G117" s="855">
        <v>45901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23"/>
        <v>9530.48</v>
      </c>
      <c r="P117" s="1280">
        <f t="shared" si="24"/>
        <v>60469.520000000004</v>
      </c>
    </row>
    <row r="118" spans="2:16" ht="30" customHeight="1" x14ac:dyDescent="0.25">
      <c r="B118" s="1301" t="s">
        <v>1609</v>
      </c>
      <c r="C118" s="281" t="s">
        <v>807</v>
      </c>
      <c r="D118" s="282" t="s">
        <v>918</v>
      </c>
      <c r="E118" s="281" t="s">
        <v>1063</v>
      </c>
      <c r="F118" s="855">
        <v>45748</v>
      </c>
      <c r="G118" s="855">
        <v>45901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5368.48</v>
      </c>
      <c r="M118" s="1149">
        <v>2128</v>
      </c>
      <c r="N118" s="468">
        <v>25</v>
      </c>
      <c r="O118" s="468">
        <f t="shared" si="23"/>
        <v>9530.48</v>
      </c>
      <c r="P118" s="1280">
        <f t="shared" si="24"/>
        <v>60469.520000000004</v>
      </c>
    </row>
    <row r="119" spans="2:16" ht="30" customHeight="1" x14ac:dyDescent="0.25">
      <c r="B119" s="1281" t="s">
        <v>1409</v>
      </c>
      <c r="C119" s="281" t="s">
        <v>807</v>
      </c>
      <c r="D119" s="282" t="s">
        <v>1734</v>
      </c>
      <c r="E119" s="281" t="s">
        <v>1063</v>
      </c>
      <c r="F119" s="855">
        <v>45658</v>
      </c>
      <c r="G119" s="855">
        <v>45809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23"/>
        <v>9530.48</v>
      </c>
      <c r="P119" s="1280">
        <f t="shared" si="24"/>
        <v>60469.520000000004</v>
      </c>
    </row>
    <row r="120" spans="2:16" ht="30" customHeight="1" x14ac:dyDescent="0.25">
      <c r="B120" s="1301" t="s">
        <v>1622</v>
      </c>
      <c r="C120" s="281" t="s">
        <v>806</v>
      </c>
      <c r="D120" s="282" t="s">
        <v>1357</v>
      </c>
      <c r="E120" s="281" t="s">
        <v>1063</v>
      </c>
      <c r="F120" s="855">
        <v>45748</v>
      </c>
      <c r="G120" s="855">
        <v>45901</v>
      </c>
      <c r="H120" s="626">
        <v>125000</v>
      </c>
      <c r="I120" s="1169">
        <v>0</v>
      </c>
      <c r="J120" s="468">
        <v>125000</v>
      </c>
      <c r="K120" s="1038">
        <v>3587.5</v>
      </c>
      <c r="L120" s="1037">
        <v>17985.990000000002</v>
      </c>
      <c r="M120" s="1150">
        <v>3800</v>
      </c>
      <c r="N120" s="1038">
        <v>25</v>
      </c>
      <c r="O120" s="468">
        <f>+K120+L120+M120+N120</f>
        <v>25398.49</v>
      </c>
      <c r="P120" s="1280">
        <f t="shared" si="24"/>
        <v>99601.51</v>
      </c>
    </row>
    <row r="121" spans="2:16" ht="30" customHeight="1" x14ac:dyDescent="0.25">
      <c r="B121" s="1301" t="s">
        <v>1624</v>
      </c>
      <c r="C121" s="281" t="s">
        <v>806</v>
      </c>
      <c r="D121" s="282" t="s">
        <v>1683</v>
      </c>
      <c r="E121" s="281" t="s">
        <v>1063</v>
      </c>
      <c r="F121" s="855">
        <v>45748</v>
      </c>
      <c r="G121" s="855">
        <v>45901</v>
      </c>
      <c r="H121" s="626">
        <v>55000</v>
      </c>
      <c r="I121" s="1169">
        <v>0</v>
      </c>
      <c r="J121" s="468">
        <v>55000</v>
      </c>
      <c r="K121" s="468">
        <v>1578.5</v>
      </c>
      <c r="L121" s="468">
        <v>2302.36</v>
      </c>
      <c r="M121" s="1149">
        <v>1672</v>
      </c>
      <c r="N121" s="468">
        <v>1740.46</v>
      </c>
      <c r="O121" s="468">
        <f t="shared" ref="O121" si="25">+K121+L121+M121+N121</f>
        <v>7293.3200000000006</v>
      </c>
      <c r="P121" s="1280">
        <f t="shared" si="24"/>
        <v>47706.68</v>
      </c>
    </row>
    <row r="122" spans="2:16" ht="21" customHeight="1" x14ac:dyDescent="0.25">
      <c r="B122" s="1282" t="s">
        <v>813</v>
      </c>
      <c r="C122" s="569"/>
      <c r="D122" s="492">
        <v>9</v>
      </c>
      <c r="E122" s="465"/>
      <c r="F122" s="1016"/>
      <c r="G122" s="860"/>
      <c r="H122" s="695">
        <f>SUM(H113:H121)</f>
        <v>670000</v>
      </c>
      <c r="I122" s="695">
        <f t="shared" ref="I122:P122" si="26">SUM(I113:I121)</f>
        <v>0</v>
      </c>
      <c r="J122" s="695">
        <f t="shared" si="26"/>
        <v>670000</v>
      </c>
      <c r="K122" s="695">
        <f t="shared" si="26"/>
        <v>19229</v>
      </c>
      <c r="L122" s="695">
        <f t="shared" si="26"/>
        <v>56838.42</v>
      </c>
      <c r="M122" s="695">
        <f t="shared" si="26"/>
        <v>20368</v>
      </c>
      <c r="N122" s="695">
        <f t="shared" si="26"/>
        <v>7086.84</v>
      </c>
      <c r="O122" s="695">
        <f t="shared" si="26"/>
        <v>103522.26000000001</v>
      </c>
      <c r="P122" s="1288">
        <f t="shared" si="26"/>
        <v>566477.74000000011</v>
      </c>
    </row>
    <row r="123" spans="2:16" ht="28.5" customHeight="1" x14ac:dyDescent="0.25">
      <c r="B123" s="1281"/>
      <c r="C123" s="569"/>
      <c r="D123" s="282"/>
      <c r="E123" s="465"/>
      <c r="F123" s="1272"/>
      <c r="G123" s="711"/>
      <c r="H123" s="695"/>
      <c r="I123" s="1144"/>
      <c r="J123" s="697"/>
      <c r="K123" s="697"/>
      <c r="L123" s="697"/>
      <c r="M123" s="1145"/>
      <c r="N123" s="697"/>
      <c r="O123" s="697"/>
      <c r="P123" s="1300"/>
    </row>
    <row r="124" spans="2:16" ht="28.5" customHeight="1" x14ac:dyDescent="0.25">
      <c r="B124" s="1282" t="s">
        <v>1740</v>
      </c>
      <c r="C124" s="569"/>
      <c r="D124" s="28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1300"/>
    </row>
    <row r="125" spans="2:16" ht="28.5" customHeight="1" x14ac:dyDescent="0.25">
      <c r="B125" s="1301" t="s">
        <v>1087</v>
      </c>
      <c r="C125" s="680" t="s">
        <v>807</v>
      </c>
      <c r="D125" s="282" t="s">
        <v>78</v>
      </c>
      <c r="E125" s="281" t="s">
        <v>1063</v>
      </c>
      <c r="F125" s="855">
        <v>45748</v>
      </c>
      <c r="G125" s="855">
        <v>45901</v>
      </c>
      <c r="H125" s="626">
        <v>70000</v>
      </c>
      <c r="I125" s="1169">
        <v>0</v>
      </c>
      <c r="J125" s="628">
        <v>70000</v>
      </c>
      <c r="K125" s="628">
        <v>2009</v>
      </c>
      <c r="L125" s="628">
        <v>5368.48</v>
      </c>
      <c r="M125" s="1149">
        <v>2128</v>
      </c>
      <c r="N125" s="628">
        <v>25</v>
      </c>
      <c r="O125" s="628">
        <f t="shared" ref="O125:O132" si="27">+K125+L125+M125+N125</f>
        <v>9530.48</v>
      </c>
      <c r="P125" s="1306">
        <f t="shared" ref="P125:P127" si="28">+J125-O125</f>
        <v>60469.520000000004</v>
      </c>
    </row>
    <row r="126" spans="2:16" ht="28.5" customHeight="1" x14ac:dyDescent="0.25">
      <c r="B126" s="1301" t="s">
        <v>1603</v>
      </c>
      <c r="C126" s="281" t="s">
        <v>806</v>
      </c>
      <c r="D126" s="282" t="s">
        <v>1163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628">
        <v>70000</v>
      </c>
      <c r="K126" s="628">
        <v>2009</v>
      </c>
      <c r="L126" s="628">
        <v>5368.48</v>
      </c>
      <c r="M126" s="1149">
        <v>2128</v>
      </c>
      <c r="N126" s="628">
        <v>25</v>
      </c>
      <c r="O126" s="628">
        <f t="shared" si="27"/>
        <v>9530.48</v>
      </c>
      <c r="P126" s="1306">
        <f t="shared" si="28"/>
        <v>60469.520000000004</v>
      </c>
    </row>
    <row r="127" spans="2:16" ht="28.5" customHeight="1" x14ac:dyDescent="0.25">
      <c r="B127" s="1301" t="s">
        <v>1618</v>
      </c>
      <c r="C127" s="281" t="s">
        <v>807</v>
      </c>
      <c r="D127" s="282" t="s">
        <v>918</v>
      </c>
      <c r="E127" s="281" t="s">
        <v>1063</v>
      </c>
      <c r="F127" s="855">
        <v>45717</v>
      </c>
      <c r="G127" s="855">
        <v>45870</v>
      </c>
      <c r="H127" s="626">
        <v>70000</v>
      </c>
      <c r="I127" s="1169">
        <v>0</v>
      </c>
      <c r="J127" s="628">
        <v>70000</v>
      </c>
      <c r="K127" s="628">
        <v>2009</v>
      </c>
      <c r="L127" s="628">
        <v>5368.48</v>
      </c>
      <c r="M127" s="1149">
        <v>2128</v>
      </c>
      <c r="N127" s="628">
        <v>25</v>
      </c>
      <c r="O127" s="628">
        <f t="shared" si="27"/>
        <v>9530.48</v>
      </c>
      <c r="P127" s="1306">
        <f t="shared" si="28"/>
        <v>60469.520000000004</v>
      </c>
    </row>
    <row r="128" spans="2:16" ht="28.5" customHeight="1" x14ac:dyDescent="0.25">
      <c r="B128" s="1301" t="s">
        <v>1626</v>
      </c>
      <c r="C128" s="281" t="s">
        <v>1296</v>
      </c>
      <c r="D128" s="282" t="s">
        <v>1637</v>
      </c>
      <c r="E128" s="281" t="s">
        <v>1063</v>
      </c>
      <c r="F128" s="855">
        <v>45748</v>
      </c>
      <c r="G128" s="855">
        <v>45901</v>
      </c>
      <c r="H128" s="626">
        <v>43500</v>
      </c>
      <c r="I128" s="1169">
        <v>0</v>
      </c>
      <c r="J128" s="628">
        <v>43500</v>
      </c>
      <c r="K128" s="628">
        <v>1248.45</v>
      </c>
      <c r="L128" s="628">
        <v>936.62</v>
      </c>
      <c r="M128" s="1149">
        <v>1322.4</v>
      </c>
      <c r="N128" s="628">
        <v>25</v>
      </c>
      <c r="O128" s="628">
        <f t="shared" si="27"/>
        <v>3532.4700000000003</v>
      </c>
      <c r="P128" s="1306">
        <f>+J128-O128</f>
        <v>39967.53</v>
      </c>
    </row>
    <row r="129" spans="2:16" ht="28.5" customHeight="1" x14ac:dyDescent="0.25">
      <c r="B129" s="1301" t="s">
        <v>1612</v>
      </c>
      <c r="C129" s="281" t="s">
        <v>1296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628">
        <v>70000</v>
      </c>
      <c r="K129" s="628">
        <v>2009</v>
      </c>
      <c r="L129" s="628">
        <v>5368.48</v>
      </c>
      <c r="M129" s="1149">
        <v>2128</v>
      </c>
      <c r="N129" s="628">
        <v>25</v>
      </c>
      <c r="O129" s="628">
        <f t="shared" si="27"/>
        <v>9530.48</v>
      </c>
      <c r="P129" s="1306">
        <f t="shared" ref="P129:P131" si="29">+J129-O129</f>
        <v>60469.520000000004</v>
      </c>
    </row>
    <row r="130" spans="2:16" ht="28.5" customHeight="1" x14ac:dyDescent="0.25">
      <c r="B130" s="1301" t="s">
        <v>1619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628">
        <v>70000</v>
      </c>
      <c r="K130" s="628">
        <v>2009</v>
      </c>
      <c r="L130" s="628">
        <v>5025.38</v>
      </c>
      <c r="M130" s="1149">
        <v>2128</v>
      </c>
      <c r="N130" s="628">
        <v>1740.46</v>
      </c>
      <c r="O130" s="628">
        <f t="shared" si="27"/>
        <v>10902.84</v>
      </c>
      <c r="P130" s="1306">
        <f t="shared" si="29"/>
        <v>59097.16</v>
      </c>
    </row>
    <row r="131" spans="2:16" ht="28.5" customHeight="1" x14ac:dyDescent="0.25">
      <c r="B131" s="1301" t="s">
        <v>1621</v>
      </c>
      <c r="C131" s="281" t="s">
        <v>806</v>
      </c>
      <c r="D131" s="280" t="s">
        <v>417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628">
        <v>70000</v>
      </c>
      <c r="K131" s="628">
        <v>2009</v>
      </c>
      <c r="L131" s="628">
        <v>5368.48</v>
      </c>
      <c r="M131" s="1149">
        <v>2128</v>
      </c>
      <c r="N131" s="628">
        <v>25</v>
      </c>
      <c r="O131" s="628">
        <f t="shared" si="27"/>
        <v>9530.48</v>
      </c>
      <c r="P131" s="1306">
        <f t="shared" si="29"/>
        <v>60469.520000000004</v>
      </c>
    </row>
    <row r="132" spans="2:16" ht="28.5" customHeight="1" x14ac:dyDescent="0.25">
      <c r="B132" s="1301" t="s">
        <v>1627</v>
      </c>
      <c r="C132" s="281" t="s">
        <v>806</v>
      </c>
      <c r="D132" s="282" t="s">
        <v>105</v>
      </c>
      <c r="E132" s="281" t="s">
        <v>1063</v>
      </c>
      <c r="F132" s="855">
        <v>45689</v>
      </c>
      <c r="G132" s="855">
        <v>45839</v>
      </c>
      <c r="H132" s="626">
        <v>25000</v>
      </c>
      <c r="I132" s="1169">
        <v>0</v>
      </c>
      <c r="J132" s="628">
        <v>25000</v>
      </c>
      <c r="K132" s="628">
        <v>717.5</v>
      </c>
      <c r="L132" s="627">
        <v>0</v>
      </c>
      <c r="M132" s="1149">
        <v>760</v>
      </c>
      <c r="N132" s="628">
        <v>25</v>
      </c>
      <c r="O132" s="628">
        <f t="shared" si="27"/>
        <v>1502.5</v>
      </c>
      <c r="P132" s="1306">
        <f>+J132-O132</f>
        <v>23497.5</v>
      </c>
    </row>
    <row r="133" spans="2:16" ht="21" customHeight="1" x14ac:dyDescent="0.25">
      <c r="B133" s="1282" t="s">
        <v>813</v>
      </c>
      <c r="C133" s="569"/>
      <c r="D133" s="492">
        <v>8</v>
      </c>
      <c r="E133" s="465"/>
      <c r="F133" s="1016"/>
      <c r="G133" s="860"/>
      <c r="H133" s="695">
        <f>SUM(H125:H132)</f>
        <v>488500</v>
      </c>
      <c r="I133" s="695">
        <f t="shared" ref="I133:P133" si="30">SUM(I125:I132)</f>
        <v>0</v>
      </c>
      <c r="J133" s="695">
        <f t="shared" si="30"/>
        <v>488500</v>
      </c>
      <c r="K133" s="695">
        <f t="shared" si="30"/>
        <v>14019.95</v>
      </c>
      <c r="L133" s="695">
        <f t="shared" si="30"/>
        <v>32804.399999999994</v>
      </c>
      <c r="M133" s="695">
        <f t="shared" si="30"/>
        <v>14850.4</v>
      </c>
      <c r="N133" s="695">
        <f t="shared" si="30"/>
        <v>1915.46</v>
      </c>
      <c r="O133" s="695">
        <f t="shared" si="30"/>
        <v>63590.209999999992</v>
      </c>
      <c r="P133" s="1288">
        <f t="shared" si="30"/>
        <v>424909.79000000004</v>
      </c>
    </row>
    <row r="134" spans="2:16" ht="28.5" customHeight="1" x14ac:dyDescent="0.25">
      <c r="B134" s="1282"/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1300"/>
    </row>
    <row r="135" spans="2:16" ht="28.5" customHeight="1" x14ac:dyDescent="0.25">
      <c r="B135" s="1282" t="s">
        <v>1762</v>
      </c>
      <c r="C135" s="569"/>
      <c r="D135" s="49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1300"/>
    </row>
    <row r="136" spans="2:16" ht="28.5" customHeight="1" x14ac:dyDescent="0.25">
      <c r="B136" s="1301" t="s">
        <v>1601</v>
      </c>
      <c r="C136" s="684" t="s">
        <v>806</v>
      </c>
      <c r="D136" s="749" t="s">
        <v>489</v>
      </c>
      <c r="E136" s="282" t="s">
        <v>1063</v>
      </c>
      <c r="F136" s="855">
        <v>45748</v>
      </c>
      <c r="G136" s="855">
        <v>45901</v>
      </c>
      <c r="H136" s="626">
        <v>120000</v>
      </c>
      <c r="I136" s="1111">
        <v>0</v>
      </c>
      <c r="J136" s="498">
        <v>120000</v>
      </c>
      <c r="K136" s="498">
        <v>3444</v>
      </c>
      <c r="L136" s="498">
        <v>16381</v>
      </c>
      <c r="M136" s="1149">
        <v>3648</v>
      </c>
      <c r="N136" s="626">
        <v>1740.46</v>
      </c>
      <c r="O136" s="457">
        <f>+K136+L136+M136+N136</f>
        <v>25213.46</v>
      </c>
      <c r="P136" s="729">
        <f>+J136-O136</f>
        <v>94786.540000000008</v>
      </c>
    </row>
    <row r="137" spans="2:16" ht="28.5" customHeight="1" x14ac:dyDescent="0.25">
      <c r="B137" s="1301" t="s">
        <v>1607</v>
      </c>
      <c r="C137" s="281" t="s">
        <v>807</v>
      </c>
      <c r="D137" s="282" t="s">
        <v>78</v>
      </c>
      <c r="E137" s="281" t="s">
        <v>1063</v>
      </c>
      <c r="F137" s="855">
        <v>45748</v>
      </c>
      <c r="G137" s="855">
        <v>45901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ref="O137:O142" si="31">+K137+L137+M137+N137</f>
        <v>9530.48</v>
      </c>
      <c r="P137" s="1280">
        <f t="shared" ref="P137:P142" si="32">+J137-O137</f>
        <v>60469.520000000004</v>
      </c>
    </row>
    <row r="138" spans="2:16" ht="28.5" customHeight="1" x14ac:dyDescent="0.25">
      <c r="B138" s="1301" t="s">
        <v>1608</v>
      </c>
      <c r="C138" s="281" t="s">
        <v>807</v>
      </c>
      <c r="D138" s="282" t="s">
        <v>117</v>
      </c>
      <c r="E138" s="281" t="s">
        <v>1063</v>
      </c>
      <c r="F138" s="855">
        <v>45748</v>
      </c>
      <c r="G138" s="855">
        <v>45901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31"/>
        <v>9530.48</v>
      </c>
      <c r="P138" s="1280">
        <f t="shared" si="32"/>
        <v>60469.520000000004</v>
      </c>
    </row>
    <row r="139" spans="2:16" ht="28.5" customHeight="1" x14ac:dyDescent="0.25">
      <c r="B139" s="1301" t="s">
        <v>1614</v>
      </c>
      <c r="C139" s="281" t="s">
        <v>806</v>
      </c>
      <c r="D139" s="282" t="s">
        <v>417</v>
      </c>
      <c r="E139" s="281" t="s">
        <v>1063</v>
      </c>
      <c r="F139" s="855">
        <v>45717</v>
      </c>
      <c r="G139" s="855">
        <v>45870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31"/>
        <v>9530.48</v>
      </c>
      <c r="P139" s="1280">
        <f t="shared" si="32"/>
        <v>60469.520000000004</v>
      </c>
    </row>
    <row r="140" spans="2:16" ht="28.5" customHeight="1" x14ac:dyDescent="0.25">
      <c r="B140" s="1301" t="s">
        <v>1617</v>
      </c>
      <c r="C140" s="281" t="s">
        <v>807</v>
      </c>
      <c r="D140" s="282" t="s">
        <v>918</v>
      </c>
      <c r="E140" s="281" t="s">
        <v>1063</v>
      </c>
      <c r="F140" s="855">
        <v>45717</v>
      </c>
      <c r="G140" s="855">
        <v>45870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31"/>
        <v>9530.48</v>
      </c>
      <c r="P140" s="1280">
        <f t="shared" si="32"/>
        <v>60469.520000000004</v>
      </c>
    </row>
    <row r="141" spans="2:16" ht="28.5" customHeight="1" x14ac:dyDescent="0.25">
      <c r="B141" s="1301" t="s">
        <v>1363</v>
      </c>
      <c r="C141" s="281" t="s">
        <v>806</v>
      </c>
      <c r="D141" s="282" t="s">
        <v>918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31"/>
        <v>9530.48</v>
      </c>
      <c r="P141" s="1280">
        <f t="shared" si="32"/>
        <v>60469.520000000004</v>
      </c>
    </row>
    <row r="142" spans="2:16" ht="28.5" customHeight="1" x14ac:dyDescent="0.25">
      <c r="B142" s="1301" t="s">
        <v>1620</v>
      </c>
      <c r="C142" s="281" t="s">
        <v>807</v>
      </c>
      <c r="D142" s="280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31"/>
        <v>9530.48</v>
      </c>
      <c r="P142" s="1280">
        <f t="shared" si="32"/>
        <v>60469.520000000004</v>
      </c>
    </row>
    <row r="143" spans="2:16" ht="28.5" customHeight="1" x14ac:dyDescent="0.25">
      <c r="B143" s="1281" t="s">
        <v>1299</v>
      </c>
      <c r="C143" s="281" t="s">
        <v>1296</v>
      </c>
      <c r="D143" s="282" t="s">
        <v>1636</v>
      </c>
      <c r="E143" s="281" t="s">
        <v>1063</v>
      </c>
      <c r="F143" s="855">
        <v>45748</v>
      </c>
      <c r="G143" s="855">
        <v>45901</v>
      </c>
      <c r="H143" s="626">
        <v>43500</v>
      </c>
      <c r="I143" s="1169">
        <v>0</v>
      </c>
      <c r="J143" s="468">
        <v>43500</v>
      </c>
      <c r="K143" s="468">
        <v>1248.45</v>
      </c>
      <c r="L143" s="468">
        <v>936.62</v>
      </c>
      <c r="M143" s="1149">
        <v>1322.4</v>
      </c>
      <c r="N143" s="468">
        <v>25</v>
      </c>
      <c r="O143" s="468">
        <f>+K143+L143+M143+N143</f>
        <v>3532.4700000000003</v>
      </c>
      <c r="P143" s="1280">
        <f>+J143-O143</f>
        <v>39967.53</v>
      </c>
    </row>
    <row r="144" spans="2:16" ht="28.5" customHeight="1" x14ac:dyDescent="0.25">
      <c r="B144" s="1301" t="s">
        <v>1623</v>
      </c>
      <c r="C144" s="281" t="s">
        <v>806</v>
      </c>
      <c r="D144" s="282" t="s">
        <v>529</v>
      </c>
      <c r="E144" s="281" t="s">
        <v>1063</v>
      </c>
      <c r="F144" s="855">
        <v>45748</v>
      </c>
      <c r="G144" s="855">
        <v>45901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2559.6799999999998</v>
      </c>
      <c r="M144" s="1149">
        <v>1672</v>
      </c>
      <c r="N144" s="468">
        <v>25</v>
      </c>
      <c r="O144" s="468">
        <f>+K144+L144+M144+N144</f>
        <v>5835.18</v>
      </c>
      <c r="P144" s="1280">
        <f>+J144-O144</f>
        <v>49164.82</v>
      </c>
    </row>
    <row r="145" spans="2:17" ht="21" customHeight="1" x14ac:dyDescent="0.25">
      <c r="B145" s="1282" t="s">
        <v>813</v>
      </c>
      <c r="C145" s="569"/>
      <c r="D145" s="492">
        <v>9</v>
      </c>
      <c r="E145" s="465"/>
      <c r="F145" s="1016"/>
      <c r="G145" s="860"/>
      <c r="H145" s="695">
        <f>SUM(H136:H144)</f>
        <v>638500</v>
      </c>
      <c r="I145" s="695">
        <f t="shared" ref="I145:P145" si="33">SUM(I136:I144)</f>
        <v>0</v>
      </c>
      <c r="J145" s="695">
        <f t="shared" si="33"/>
        <v>638500</v>
      </c>
      <c r="K145" s="695">
        <f t="shared" si="33"/>
        <v>18324.95</v>
      </c>
      <c r="L145" s="695">
        <f t="shared" si="33"/>
        <v>52088.179999999993</v>
      </c>
      <c r="M145" s="695">
        <f t="shared" si="33"/>
        <v>19410.400000000001</v>
      </c>
      <c r="N145" s="695">
        <f t="shared" si="33"/>
        <v>1940.46</v>
      </c>
      <c r="O145" s="695">
        <f t="shared" si="33"/>
        <v>91763.989999999991</v>
      </c>
      <c r="P145" s="1288">
        <f t="shared" si="33"/>
        <v>546736.01</v>
      </c>
    </row>
    <row r="146" spans="2:17" ht="28.5" customHeight="1" x14ac:dyDescent="0.25">
      <c r="B146" s="1282"/>
      <c r="C146" s="569"/>
      <c r="D146" s="49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1300"/>
    </row>
    <row r="147" spans="2:17" ht="28.5" customHeight="1" x14ac:dyDescent="0.25">
      <c r="B147" s="1282" t="s">
        <v>1763</v>
      </c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1300"/>
    </row>
    <row r="148" spans="2:17" ht="24" customHeight="1" x14ac:dyDescent="0.25">
      <c r="B148" s="1301" t="s">
        <v>1600</v>
      </c>
      <c r="C148" s="281" t="s">
        <v>806</v>
      </c>
      <c r="D148" s="282" t="s">
        <v>1463</v>
      </c>
      <c r="E148" s="281" t="s">
        <v>1063</v>
      </c>
      <c r="F148" s="855">
        <v>45748</v>
      </c>
      <c r="G148" s="855">
        <v>45901</v>
      </c>
      <c r="H148" s="626">
        <v>120000</v>
      </c>
      <c r="I148" s="1169">
        <v>0</v>
      </c>
      <c r="J148" s="468">
        <v>120000</v>
      </c>
      <c r="K148" s="468">
        <v>3444</v>
      </c>
      <c r="L148" s="468">
        <v>16809.87</v>
      </c>
      <c r="M148" s="1149">
        <v>3648</v>
      </c>
      <c r="N148" s="468">
        <v>25</v>
      </c>
      <c r="O148" s="468">
        <f t="shared" ref="O148:O154" si="34">+K148+L148+M148+N148</f>
        <v>23926.87</v>
      </c>
      <c r="P148" s="1280">
        <f t="shared" ref="P148:P154" si="35">+J148-O148</f>
        <v>96073.13</v>
      </c>
    </row>
    <row r="149" spans="2:17" ht="24" customHeight="1" x14ac:dyDescent="0.25">
      <c r="B149" s="1301" t="s">
        <v>1604</v>
      </c>
      <c r="C149" s="685" t="s">
        <v>806</v>
      </c>
      <c r="D149" s="282" t="s">
        <v>117</v>
      </c>
      <c r="E149" s="281" t="s">
        <v>1063</v>
      </c>
      <c r="F149" s="855">
        <v>45748</v>
      </c>
      <c r="G149" s="855">
        <v>45901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5025.38</v>
      </c>
      <c r="M149" s="1149">
        <v>2128</v>
      </c>
      <c r="N149" s="468">
        <v>1740.46</v>
      </c>
      <c r="O149" s="468">
        <f t="shared" si="34"/>
        <v>10902.84</v>
      </c>
      <c r="P149" s="1280">
        <f t="shared" si="35"/>
        <v>59097.16</v>
      </c>
    </row>
    <row r="150" spans="2:17" ht="24" customHeight="1" x14ac:dyDescent="0.25">
      <c r="B150" s="1301" t="s">
        <v>1605</v>
      </c>
      <c r="C150" s="685" t="s">
        <v>806</v>
      </c>
      <c r="D150" s="282" t="s">
        <v>1044</v>
      </c>
      <c r="E150" s="281" t="s">
        <v>1063</v>
      </c>
      <c r="F150" s="855">
        <v>45748</v>
      </c>
      <c r="G150" s="855">
        <v>45901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4682.29</v>
      </c>
      <c r="M150" s="1149">
        <v>2128</v>
      </c>
      <c r="N150" s="468">
        <v>3455.92</v>
      </c>
      <c r="O150" s="468">
        <f t="shared" si="34"/>
        <v>12275.210000000001</v>
      </c>
      <c r="P150" s="1280">
        <f t="shared" si="35"/>
        <v>57724.79</v>
      </c>
    </row>
    <row r="151" spans="2:17" ht="24" customHeight="1" x14ac:dyDescent="0.25">
      <c r="B151" s="1301" t="s">
        <v>1611</v>
      </c>
      <c r="C151" s="685" t="s">
        <v>806</v>
      </c>
      <c r="D151" s="282" t="s">
        <v>417</v>
      </c>
      <c r="E151" s="281" t="s">
        <v>1063</v>
      </c>
      <c r="F151" s="855">
        <v>45717</v>
      </c>
      <c r="G151" s="855">
        <v>45870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34"/>
        <v>9530.48</v>
      </c>
      <c r="P151" s="1280">
        <f t="shared" si="35"/>
        <v>60469.520000000004</v>
      </c>
    </row>
    <row r="152" spans="2:17" ht="24" customHeight="1" x14ac:dyDescent="0.25">
      <c r="B152" s="1301" t="s">
        <v>1610</v>
      </c>
      <c r="C152" s="685" t="s">
        <v>806</v>
      </c>
      <c r="D152" s="282" t="s">
        <v>417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5025.38</v>
      </c>
      <c r="M152" s="1149">
        <v>2128</v>
      </c>
      <c r="N152" s="468">
        <v>1740.46</v>
      </c>
      <c r="O152" s="468">
        <f t="shared" si="34"/>
        <v>10902.84</v>
      </c>
      <c r="P152" s="1280">
        <f t="shared" si="35"/>
        <v>59097.16</v>
      </c>
    </row>
    <row r="153" spans="2:17" ht="24" customHeight="1" x14ac:dyDescent="0.25">
      <c r="B153" s="1301" t="s">
        <v>1616</v>
      </c>
      <c r="C153" s="685" t="s">
        <v>806</v>
      </c>
      <c r="D153" s="282" t="s">
        <v>918</v>
      </c>
      <c r="E153" s="281" t="s">
        <v>1063</v>
      </c>
      <c r="F153" s="855">
        <v>45717</v>
      </c>
      <c r="G153" s="855">
        <v>45870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34"/>
        <v>9530.48</v>
      </c>
      <c r="P153" s="1280">
        <f t="shared" si="35"/>
        <v>60469.520000000004</v>
      </c>
    </row>
    <row r="154" spans="2:17" ht="24" customHeight="1" x14ac:dyDescent="0.25">
      <c r="B154" s="1301" t="s">
        <v>1615</v>
      </c>
      <c r="C154" s="685" t="s">
        <v>1296</v>
      </c>
      <c r="D154" s="282" t="s">
        <v>918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34"/>
        <v>9530.48</v>
      </c>
      <c r="P154" s="1280">
        <f t="shared" si="35"/>
        <v>60469.520000000004</v>
      </c>
    </row>
    <row r="155" spans="2:17" ht="24" customHeight="1" x14ac:dyDescent="0.25">
      <c r="B155" s="1301" t="s">
        <v>1625</v>
      </c>
      <c r="C155" s="685" t="s">
        <v>1296</v>
      </c>
      <c r="D155" s="282" t="s">
        <v>1636</v>
      </c>
      <c r="E155" s="281" t="s">
        <v>1063</v>
      </c>
      <c r="F155" s="855">
        <v>45717</v>
      </c>
      <c r="G155" s="855">
        <v>45870</v>
      </c>
      <c r="H155" s="626">
        <v>43500</v>
      </c>
      <c r="I155" s="1169">
        <v>0</v>
      </c>
      <c r="J155" s="468">
        <v>43500</v>
      </c>
      <c r="K155" s="468">
        <v>1248.45</v>
      </c>
      <c r="L155" s="468">
        <v>936.62</v>
      </c>
      <c r="M155" s="1149">
        <v>1322.4</v>
      </c>
      <c r="N155" s="468">
        <v>25</v>
      </c>
      <c r="O155" s="468">
        <f>+K155+L155+M155+N155</f>
        <v>3532.4700000000003</v>
      </c>
      <c r="P155" s="1280">
        <f>+J155-O155</f>
        <v>39967.53</v>
      </c>
    </row>
    <row r="156" spans="2:17" ht="21" customHeight="1" x14ac:dyDescent="0.25">
      <c r="B156" s="1282" t="s">
        <v>813</v>
      </c>
      <c r="C156" s="569"/>
      <c r="D156" s="492">
        <v>8</v>
      </c>
      <c r="E156" s="465"/>
      <c r="F156" s="1016"/>
      <c r="G156" s="860"/>
      <c r="H156" s="695">
        <f>SUM(H148:H155)</f>
        <v>583500</v>
      </c>
      <c r="I156" s="695">
        <f t="shared" ref="I156:P156" si="36">SUM(I148:I155)</f>
        <v>0</v>
      </c>
      <c r="J156" s="695">
        <f t="shared" si="36"/>
        <v>583500</v>
      </c>
      <c r="K156" s="695">
        <f t="shared" si="36"/>
        <v>16746.45</v>
      </c>
      <c r="L156" s="695">
        <f t="shared" si="36"/>
        <v>48584.98</v>
      </c>
      <c r="M156" s="695">
        <f t="shared" si="36"/>
        <v>17738.400000000001</v>
      </c>
      <c r="N156" s="695">
        <f t="shared" si="36"/>
        <v>7061.84</v>
      </c>
      <c r="O156" s="695">
        <f t="shared" si="36"/>
        <v>90131.669999999984</v>
      </c>
      <c r="P156" s="1288">
        <f t="shared" si="36"/>
        <v>493368.33000000007</v>
      </c>
    </row>
    <row r="157" spans="2:17" ht="21" customHeight="1" x14ac:dyDescent="0.25">
      <c r="B157" s="1282"/>
      <c r="C157" s="569"/>
      <c r="D157" s="492"/>
      <c r="E157" s="465"/>
      <c r="F157" s="1016"/>
      <c r="G157" s="860"/>
      <c r="H157" s="695">
        <f>+H156+H145+H133+H122</f>
        <v>2380500</v>
      </c>
      <c r="I157" s="695">
        <f t="shared" ref="I157:P157" si="37">+I156+I145+I133+I122</f>
        <v>0</v>
      </c>
      <c r="J157" s="695">
        <f t="shared" si="37"/>
        <v>2380500</v>
      </c>
      <c r="K157" s="695">
        <f t="shared" si="37"/>
        <v>68320.350000000006</v>
      </c>
      <c r="L157" s="695">
        <f t="shared" si="37"/>
        <v>190315.97999999998</v>
      </c>
      <c r="M157" s="695">
        <f t="shared" si="37"/>
        <v>72367.200000000012</v>
      </c>
      <c r="N157" s="695">
        <f t="shared" si="37"/>
        <v>18004.599999999999</v>
      </c>
      <c r="O157" s="695">
        <f t="shared" si="37"/>
        <v>349008.13</v>
      </c>
      <c r="P157" s="1288">
        <f t="shared" si="37"/>
        <v>2031491.87</v>
      </c>
    </row>
    <row r="158" spans="2:17" ht="21" customHeight="1" x14ac:dyDescent="0.25">
      <c r="B158" s="1285"/>
      <c r="C158" s="1223"/>
      <c r="D158" s="492"/>
      <c r="E158" s="465"/>
      <c r="F158" s="710"/>
      <c r="G158" s="711"/>
      <c r="H158" s="695"/>
      <c r="I158" s="1112"/>
      <c r="J158" s="463"/>
      <c r="K158" s="463"/>
      <c r="L158" s="463"/>
      <c r="M158" s="1145"/>
      <c r="N158" s="697"/>
      <c r="O158" s="463"/>
      <c r="P158" s="732"/>
    </row>
    <row r="159" spans="2:17" ht="23.25" customHeight="1" thickBot="1" x14ac:dyDescent="0.3">
      <c r="B159" s="1307" t="s">
        <v>865</v>
      </c>
      <c r="C159" s="1308"/>
      <c r="D159" s="1309">
        <f>+D156+D145+D133+D122+D16+D20+D25+D29+D33+D37+D41+D45+D50+D54+D60+D70+D77+D81+D86+D90+D100+D105+D109</f>
        <v>75</v>
      </c>
      <c r="E159" s="1309"/>
      <c r="F159" s="1309"/>
      <c r="G159" s="1309"/>
      <c r="H159" s="1310">
        <f>+H16+H20+H25+H29+H33+H37+H45+H50+H54+H60+H70+H77+H81+H86+H90+H100+H105+H157+H42+H109</f>
        <v>6345500</v>
      </c>
      <c r="I159" s="1310">
        <f t="shared" ref="I159" si="38">+I16+I20+I25+I29+I33+I37+I45+I50+I54+I60+I70+I77+I81+I86+I90+I100+I105+I157</f>
        <v>0</v>
      </c>
      <c r="J159" s="1310">
        <f>+J16+J20+J25+J29+J33+J37+J45+J50+J54+J60+J70+J77+J81+J86+J90+J100+J105+J157+J42+J109</f>
        <v>6345500</v>
      </c>
      <c r="K159" s="1310">
        <f t="shared" ref="K159:P159" si="39">+K16+K20+K25+K29+K33+K37+K45+K50+K54+K60+K70+K77+K81+K86+K90+K100+K105+K157+K42+K109</f>
        <v>182115.85</v>
      </c>
      <c r="L159" s="1310">
        <f t="shared" si="39"/>
        <v>666275.98999999987</v>
      </c>
      <c r="M159" s="1310">
        <f t="shared" si="39"/>
        <v>192903.2</v>
      </c>
      <c r="N159" s="1310">
        <f t="shared" si="39"/>
        <v>100594.38</v>
      </c>
      <c r="O159" s="1310">
        <f t="shared" si="39"/>
        <v>1141889.42</v>
      </c>
      <c r="P159" s="1311">
        <f t="shared" si="39"/>
        <v>5203610.58</v>
      </c>
    </row>
    <row r="160" spans="2:17" x14ac:dyDescent="0.25">
      <c r="B160" s="259"/>
      <c r="C160" s="1220"/>
      <c r="D160" s="259"/>
      <c r="E160" s="546"/>
      <c r="F160" s="546"/>
      <c r="G160" s="546"/>
      <c r="H160" s="862"/>
      <c r="I160" s="259"/>
      <c r="J160" s="259"/>
      <c r="K160" s="660"/>
      <c r="L160" s="660"/>
      <c r="M160" s="531"/>
      <c r="N160" s="1161"/>
      <c r="O160" s="660"/>
      <c r="P160" s="259"/>
      <c r="Q160" s="259"/>
    </row>
    <row r="161" spans="2:17" x14ac:dyDescent="0.25">
      <c r="B161" s="259"/>
      <c r="C161" s="1220"/>
      <c r="D161" s="259"/>
      <c r="E161" s="546"/>
      <c r="F161" s="546"/>
      <c r="G161" s="546"/>
      <c r="H161" s="1179"/>
      <c r="I161" s="259"/>
      <c r="J161" s="259"/>
      <c r="K161" s="660"/>
      <c r="L161" s="660"/>
      <c r="M161" s="531"/>
      <c r="N161" s="1161"/>
      <c r="O161" s="660"/>
      <c r="P161" s="259"/>
      <c r="Q161" s="259"/>
    </row>
    <row r="162" spans="2:17" x14ac:dyDescent="0.25">
      <c r="B162" s="259"/>
      <c r="C162" s="1220"/>
      <c r="D162" s="259"/>
      <c r="E162" s="546"/>
      <c r="F162" s="546"/>
      <c r="G162" s="546"/>
      <c r="H162" s="1179"/>
      <c r="I162" s="259"/>
      <c r="J162" s="259"/>
      <c r="K162" s="660"/>
      <c r="L162" s="660"/>
      <c r="M162" s="531"/>
      <c r="N162" s="1161"/>
      <c r="O162" s="660"/>
      <c r="P162" s="259"/>
      <c r="Q162" s="259"/>
    </row>
    <row r="163" spans="2:17" x14ac:dyDescent="0.25">
      <c r="B163" s="259"/>
      <c r="C163" s="1220"/>
      <c r="D163" s="259"/>
      <c r="E163" s="546"/>
      <c r="F163" s="546"/>
      <c r="G163" s="546"/>
      <c r="H163" s="1179"/>
      <c r="I163" s="259"/>
      <c r="J163" s="259"/>
      <c r="K163" s="660"/>
      <c r="L163" s="660"/>
      <c r="M163" s="531"/>
      <c r="N163" s="1161"/>
      <c r="O163" s="660"/>
      <c r="P163" s="259"/>
      <c r="Q163" s="259"/>
    </row>
    <row r="164" spans="2:17" x14ac:dyDescent="0.25">
      <c r="B164" s="259"/>
      <c r="C164" s="1220"/>
      <c r="D164" s="259"/>
      <c r="E164" s="546"/>
      <c r="F164" s="546"/>
      <c r="G164" s="546"/>
      <c r="H164" s="1179"/>
      <c r="I164" s="259"/>
      <c r="J164" s="259"/>
      <c r="K164" s="660"/>
      <c r="L164" s="660"/>
      <c r="M164" s="531"/>
      <c r="N164" s="1161"/>
      <c r="O164" s="660"/>
      <c r="P164" s="259"/>
      <c r="Q164" s="259"/>
    </row>
    <row r="165" spans="2:17" x14ac:dyDescent="0.25">
      <c r="B165" s="259"/>
      <c r="C165" s="1220"/>
      <c r="D165" s="259"/>
      <c r="E165" s="259"/>
      <c r="F165" s="259"/>
      <c r="G165" s="259"/>
      <c r="H165" s="259"/>
      <c r="I165" s="259"/>
      <c r="J165" s="259"/>
      <c r="K165" s="660"/>
      <c r="L165" s="259"/>
      <c r="M165" s="1152"/>
      <c r="N165" s="1161"/>
      <c r="O165" s="660"/>
      <c r="P165" s="660"/>
      <c r="Q165" s="259"/>
    </row>
    <row r="166" spans="2:17" x14ac:dyDescent="0.25">
      <c r="B166" s="259"/>
      <c r="C166" s="1220"/>
      <c r="D166" s="259"/>
      <c r="E166" s="259"/>
      <c r="F166" s="259"/>
      <c r="G166" s="259"/>
      <c r="H166" s="259"/>
      <c r="I166" s="259"/>
      <c r="J166" s="259"/>
      <c r="K166" s="660"/>
      <c r="L166" s="259"/>
      <c r="M166" s="1152"/>
      <c r="N166" s="1161"/>
      <c r="O166" s="660"/>
      <c r="P166" s="660"/>
      <c r="Q166" s="259"/>
    </row>
    <row r="167" spans="2:17" ht="9.75" customHeight="1" x14ac:dyDescent="0.25">
      <c r="B167" s="259"/>
      <c r="C167" s="1220"/>
      <c r="D167" s="259"/>
      <c r="E167" s="259"/>
      <c r="F167" s="259"/>
      <c r="G167" s="259"/>
      <c r="H167" s="259"/>
      <c r="I167" s="259"/>
      <c r="J167" s="259"/>
      <c r="K167" s="660"/>
      <c r="L167" s="259"/>
      <c r="M167" s="1152"/>
      <c r="N167" s="1161"/>
      <c r="O167" s="660"/>
      <c r="P167" s="660"/>
      <c r="Q167" s="259"/>
    </row>
    <row r="168" spans="2:17" hidden="1" x14ac:dyDescent="0.25">
      <c r="B168" s="259"/>
      <c r="C168" s="1220"/>
      <c r="D168" s="259"/>
      <c r="E168" s="259"/>
      <c r="F168" s="259"/>
      <c r="G168" s="259"/>
      <c r="H168" s="259"/>
      <c r="I168" s="259"/>
      <c r="J168" s="259"/>
      <c r="K168" s="660"/>
      <c r="L168" s="259"/>
      <c r="M168" s="1152"/>
      <c r="N168" s="1161"/>
      <c r="O168" s="660"/>
      <c r="P168" s="660"/>
      <c r="Q168" s="259"/>
    </row>
    <row r="169" spans="2:17" x14ac:dyDescent="0.25">
      <c r="B169" s="259"/>
      <c r="C169" s="1220"/>
      <c r="D169" s="259"/>
      <c r="E169" s="259"/>
      <c r="F169" s="259"/>
      <c r="G169" s="259"/>
      <c r="H169" s="259"/>
      <c r="I169" s="259"/>
      <c r="J169" s="259"/>
      <c r="K169" s="660"/>
      <c r="L169" s="259"/>
      <c r="M169" s="1152"/>
      <c r="N169" s="1161"/>
      <c r="O169" s="660"/>
      <c r="P169" s="660"/>
      <c r="Q169" s="259"/>
    </row>
    <row r="170" spans="2:17" x14ac:dyDescent="0.25">
      <c r="B170" s="259"/>
      <c r="C170" s="1220"/>
      <c r="D170" s="259"/>
      <c r="E170" s="259"/>
      <c r="F170" s="259"/>
      <c r="G170" s="259"/>
      <c r="H170" s="259"/>
      <c r="I170" s="259"/>
      <c r="J170" s="259"/>
      <c r="K170" s="660"/>
      <c r="L170" s="259"/>
      <c r="M170" s="1152"/>
      <c r="N170" s="1161"/>
      <c r="O170" s="660"/>
      <c r="P170" s="660"/>
      <c r="Q170" s="259"/>
    </row>
    <row r="171" spans="2:17" x14ac:dyDescent="0.25">
      <c r="B171" s="259"/>
      <c r="C171" s="1220"/>
      <c r="D171" s="259"/>
      <c r="E171" s="259"/>
      <c r="F171" s="259"/>
      <c r="G171" s="259"/>
      <c r="H171" s="259"/>
      <c r="I171" s="259"/>
      <c r="J171" s="259"/>
      <c r="K171" s="660" t="s">
        <v>641</v>
      </c>
      <c r="L171" s="259"/>
      <c r="M171" s="1152"/>
      <c r="N171" s="1161"/>
      <c r="O171" s="660"/>
      <c r="P171" s="660"/>
      <c r="Q171" s="259"/>
    </row>
    <row r="172" spans="2:17" x14ac:dyDescent="0.25">
      <c r="B172" s="259"/>
      <c r="C172" s="1220"/>
      <c r="D172" s="259"/>
      <c r="E172" s="259"/>
      <c r="F172" s="259"/>
      <c r="G172" s="259"/>
      <c r="H172" s="259"/>
      <c r="I172" s="259"/>
      <c r="J172" s="259"/>
      <c r="K172" s="660"/>
      <c r="L172" s="259"/>
      <c r="M172" s="1152"/>
      <c r="N172" s="1161"/>
      <c r="O172" s="660"/>
      <c r="P172" s="660"/>
      <c r="Q172" s="259"/>
    </row>
    <row r="173" spans="2:17" x14ac:dyDescent="0.25">
      <c r="B173" s="259"/>
      <c r="C173" s="1220"/>
      <c r="D173" s="259"/>
      <c r="E173" s="259"/>
      <c r="F173" s="259"/>
      <c r="G173" s="259"/>
      <c r="H173" s="259"/>
      <c r="I173" s="259"/>
      <c r="J173" s="259"/>
      <c r="K173" s="660"/>
      <c r="L173" s="259"/>
      <c r="M173" s="1152"/>
      <c r="N173" s="1161"/>
      <c r="O173" s="660"/>
      <c r="P173" s="660"/>
      <c r="Q173" s="259"/>
    </row>
    <row r="174" spans="2:17" x14ac:dyDescent="0.25">
      <c r="B174" s="259"/>
      <c r="C174" s="1220"/>
      <c r="D174" s="259"/>
      <c r="E174" s="259"/>
      <c r="F174" s="259"/>
      <c r="G174" s="259"/>
      <c r="H174" s="259"/>
      <c r="I174" s="259"/>
      <c r="J174" s="259"/>
      <c r="K174" s="660"/>
      <c r="L174" s="259"/>
      <c r="M174" s="1152"/>
      <c r="N174" s="1161"/>
      <c r="O174" s="660"/>
      <c r="P174" s="660"/>
      <c r="Q174" s="259"/>
    </row>
    <row r="175" spans="2:17" x14ac:dyDescent="0.25">
      <c r="B175" s="537"/>
      <c r="C175" s="1062"/>
      <c r="D175" s="537"/>
      <c r="E175" s="692"/>
      <c r="F175" s="692"/>
      <c r="G175" s="692"/>
      <c r="H175" s="537"/>
      <c r="I175" s="537"/>
      <c r="J175" s="537"/>
      <c r="K175" s="537"/>
      <c r="L175" s="537"/>
      <c r="M175" s="542"/>
      <c r="N175" s="467"/>
      <c r="O175" s="537"/>
      <c r="P175" s="537"/>
      <c r="Q175" s="537"/>
    </row>
    <row r="176" spans="2:17" x14ac:dyDescent="0.25">
      <c r="B176" s="537"/>
      <c r="C176" s="1062"/>
      <c r="D176" s="537"/>
      <c r="E176" s="692"/>
      <c r="F176" s="692"/>
      <c r="G176" s="692"/>
      <c r="H176" s="537"/>
      <c r="I176" s="537"/>
      <c r="J176" s="537"/>
      <c r="K176" s="537"/>
      <c r="L176" s="537"/>
      <c r="M176" s="542"/>
      <c r="N176" s="467"/>
      <c r="O176" s="537"/>
      <c r="P176" s="537"/>
      <c r="Q176" s="537"/>
    </row>
    <row r="177" spans="2:17" x14ac:dyDescent="0.25">
      <c r="B177" s="537"/>
      <c r="C177" s="1062"/>
      <c r="D177" s="537"/>
      <c r="E177" s="537"/>
      <c r="F177" s="537"/>
      <c r="G177" s="537"/>
      <c r="H177" s="537"/>
      <c r="I177" s="537"/>
      <c r="J177" s="537"/>
      <c r="K177" s="537"/>
      <c r="L177" s="537"/>
      <c r="M177" s="542"/>
      <c r="N177" s="467"/>
      <c r="O177" s="537"/>
      <c r="P177" s="537"/>
      <c r="Q177" s="537"/>
    </row>
    <row r="178" spans="2:17" x14ac:dyDescent="0.25">
      <c r="B178" s="542" t="s">
        <v>1449</v>
      </c>
      <c r="C178" s="1202"/>
      <c r="D178" s="542"/>
      <c r="E178" s="691"/>
      <c r="F178" s="691"/>
      <c r="G178" s="691"/>
      <c r="H178" s="866"/>
      <c r="I178" s="674" t="s">
        <v>1377</v>
      </c>
      <c r="K178" s="674"/>
      <c r="L178" s="674"/>
      <c r="M178" s="1153"/>
      <c r="N178" s="1097"/>
      <c r="P178" s="674"/>
      <c r="Q178" s="544"/>
    </row>
    <row r="179" spans="2:17" ht="25.5" customHeight="1" x14ac:dyDescent="0.25">
      <c r="B179" s="546" t="s">
        <v>935</v>
      </c>
      <c r="C179" s="1203"/>
      <c r="D179" s="546"/>
      <c r="E179" s="538"/>
      <c r="F179" s="538"/>
      <c r="G179" s="538"/>
      <c r="H179" s="467"/>
      <c r="I179" s="537"/>
      <c r="J179" s="1659" t="s">
        <v>1375</v>
      </c>
      <c r="K179" s="1659"/>
      <c r="L179" s="1659"/>
      <c r="M179" s="1659"/>
      <c r="N179" s="1659"/>
      <c r="O179" s="1659"/>
      <c r="P179" s="1659"/>
      <c r="Q179" s="539"/>
    </row>
    <row r="180" spans="2:17" x14ac:dyDescent="0.25">
      <c r="B180" s="542" t="s">
        <v>1231</v>
      </c>
      <c r="C180" s="1202"/>
      <c r="D180" s="542"/>
      <c r="E180" s="537"/>
      <c r="G180" s="1062"/>
      <c r="H180" s="1062"/>
      <c r="I180" s="1062"/>
      <c r="J180" s="1643" t="s">
        <v>1554</v>
      </c>
      <c r="K180" s="1643"/>
      <c r="L180" s="1643"/>
      <c r="M180" s="1643"/>
      <c r="N180" s="1643"/>
      <c r="O180" s="1643"/>
      <c r="P180" s="1643"/>
      <c r="Q180" s="537"/>
    </row>
    <row r="181" spans="2:17" x14ac:dyDescent="0.25">
      <c r="B181" s="546"/>
      <c r="C181" s="1203"/>
      <c r="D181" s="546"/>
      <c r="E181" s="547"/>
      <c r="F181" s="547"/>
      <c r="G181" s="547"/>
      <c r="H181" s="546"/>
      <c r="I181" s="541"/>
      <c r="J181" s="540"/>
      <c r="K181" s="537"/>
      <c r="L181" s="673" t="s">
        <v>1374</v>
      </c>
      <c r="M181" s="758"/>
      <c r="N181" s="513"/>
      <c r="O181" s="673"/>
      <c r="P181" s="673"/>
      <c r="Q181" s="673"/>
    </row>
    <row r="182" spans="2:17" ht="15.75" x14ac:dyDescent="0.25">
      <c r="B182" s="267"/>
      <c r="C182" s="1228"/>
      <c r="D182" s="267"/>
      <c r="E182" s="268"/>
      <c r="F182" s="268"/>
      <c r="G182" s="268"/>
      <c r="H182" s="268"/>
      <c r="I182" s="269"/>
      <c r="J182" s="268"/>
      <c r="K182" s="268"/>
      <c r="L182" s="268"/>
      <c r="M182" s="267"/>
      <c r="N182" s="205"/>
      <c r="O182" s="271"/>
      <c r="P182" s="271"/>
      <c r="Q182" s="259"/>
    </row>
    <row r="183" spans="2:17" s="259" customFormat="1" ht="138" customHeight="1" x14ac:dyDescent="0.25">
      <c r="C183" s="1220"/>
      <c r="E183" s="668"/>
      <c r="F183" s="668"/>
      <c r="G183" s="668"/>
      <c r="M183" s="531"/>
      <c r="N183"/>
    </row>
    <row r="184" spans="2:17" x14ac:dyDescent="0.25">
      <c r="L184" s="259"/>
      <c r="M184" s="531"/>
    </row>
  </sheetData>
  <mergeCells count="21">
    <mergeCell ref="N11:N12"/>
    <mergeCell ref="O11:O12"/>
    <mergeCell ref="P11:P12"/>
    <mergeCell ref="J179:P179"/>
    <mergeCell ref="J180:P180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5" min="1" max="15" man="1"/>
    <brk id="101" min="1" max="15" man="1"/>
    <brk id="145" min="1" max="15" man="1"/>
  </rowBreaks>
  <drawing r:id="rId2"/>
</worksheet>
</file>

<file path=xl/worksheets/sheet3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F743E-1B55-469D-9D88-F5690F76AE00}">
  <sheetPr>
    <pageSetUpPr fitToPage="1"/>
  </sheetPr>
  <dimension ref="B5:N79"/>
  <sheetViews>
    <sheetView showGridLines="0" topLeftCell="A21" zoomScale="120" zoomScaleNormal="120" zoomScaleSheetLayoutView="100" workbookViewId="0">
      <selection activeCell="D37" sqref="D3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1756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 t="shared" ref="G27:I27" si="1">+G26</f>
        <v>46500</v>
      </c>
      <c r="H27" s="905">
        <f t="shared" si="1"/>
        <v>1334.55</v>
      </c>
      <c r="I27" s="905">
        <f t="shared" si="1"/>
        <v>8816.5</v>
      </c>
      <c r="J27" s="905">
        <f>+J26</f>
        <v>1413.6</v>
      </c>
      <c r="K27" s="937">
        <v>0</v>
      </c>
      <c r="L27" s="905">
        <f t="shared" ref="L27" si="2"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/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89" t="s">
        <v>1126</v>
      </c>
      <c r="C30" s="889"/>
      <c r="D30" s="889"/>
      <c r="E30" s="905"/>
      <c r="F30" s="937"/>
      <c r="G30" s="936"/>
      <c r="H30" s="936"/>
      <c r="I30" s="936"/>
      <c r="J30" s="936"/>
      <c r="K30" s="937"/>
      <c r="L30" s="1164"/>
      <c r="M30" s="905"/>
    </row>
    <row r="31" spans="2:14" s="5" customFormat="1" ht="12" customHeight="1" x14ac:dyDescent="0.25">
      <c r="B31" s="890" t="s">
        <v>728</v>
      </c>
      <c r="C31" s="903" t="s">
        <v>807</v>
      </c>
      <c r="D31" s="890" t="s">
        <v>607</v>
      </c>
      <c r="E31" s="933">
        <v>22500</v>
      </c>
      <c r="F31" s="932">
        <v>0</v>
      </c>
      <c r="G31" s="933">
        <v>22500</v>
      </c>
      <c r="H31" s="933">
        <v>645.75</v>
      </c>
      <c r="I31" s="933">
        <v>3143.58</v>
      </c>
      <c r="J31" s="933">
        <v>684</v>
      </c>
      <c r="K31" s="932">
        <v>0</v>
      </c>
      <c r="L31" s="1086">
        <v>4473.33</v>
      </c>
      <c r="M31" s="904">
        <v>18026.669999999998</v>
      </c>
    </row>
    <row r="32" spans="2:14" s="5" customFormat="1" ht="12" customHeight="1" x14ac:dyDescent="0.25">
      <c r="B32" s="889" t="s">
        <v>749</v>
      </c>
      <c r="C32" s="889"/>
      <c r="D32" s="889">
        <v>1</v>
      </c>
      <c r="E32" s="936">
        <v>22500</v>
      </c>
      <c r="F32" s="937">
        <v>0</v>
      </c>
      <c r="G32" s="936">
        <v>22500</v>
      </c>
      <c r="H32" s="936">
        <v>645.75</v>
      </c>
      <c r="I32" s="936">
        <v>3143.58</v>
      </c>
      <c r="J32" s="936">
        <v>684</v>
      </c>
      <c r="K32" s="937">
        <v>0</v>
      </c>
      <c r="L32" s="1164">
        <v>4473.33</v>
      </c>
      <c r="M32" s="905">
        <v>18026.669999999998</v>
      </c>
    </row>
    <row r="33" spans="2:13" s="5" customFormat="1" ht="12" customHeight="1" x14ac:dyDescent="0.25">
      <c r="B33" s="889"/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ht="12" customHeight="1" x14ac:dyDescent="0.25">
      <c r="B34" s="889"/>
      <c r="C34" s="889"/>
      <c r="D34" s="889"/>
      <c r="E34" s="906"/>
      <c r="F34" s="907"/>
      <c r="G34" s="906"/>
      <c r="H34" s="936"/>
      <c r="I34" s="936"/>
      <c r="J34" s="936"/>
      <c r="K34" s="937"/>
      <c r="L34" s="905"/>
      <c r="M34" s="905"/>
    </row>
    <row r="35" spans="2:13" ht="12" customHeight="1" x14ac:dyDescent="0.25">
      <c r="B35" s="889"/>
      <c r="C35" s="889"/>
      <c r="D35" s="889"/>
      <c r="E35" s="906"/>
      <c r="F35" s="907"/>
      <c r="G35" s="906"/>
      <c r="H35" s="936"/>
      <c r="I35" s="936"/>
      <c r="J35" s="936"/>
      <c r="K35" s="937"/>
      <c r="L35" s="905"/>
      <c r="M35" s="905"/>
    </row>
    <row r="36" spans="2:13" ht="12" customHeight="1" x14ac:dyDescent="0.25">
      <c r="B36" s="1167" t="s">
        <v>1412</v>
      </c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90" t="s">
        <v>369</v>
      </c>
      <c r="C37" s="903" t="s">
        <v>806</v>
      </c>
      <c r="D37" s="1168" t="s">
        <v>1435</v>
      </c>
      <c r="E37" s="904">
        <v>11500</v>
      </c>
      <c r="F37" s="932">
        <v>0</v>
      </c>
      <c r="G37" s="933">
        <v>11500</v>
      </c>
      <c r="H37" s="933">
        <v>330.05</v>
      </c>
      <c r="I37" s="933">
        <v>1623.06</v>
      </c>
      <c r="J37" s="933">
        <v>349.6</v>
      </c>
      <c r="K37" s="932">
        <v>0</v>
      </c>
      <c r="L37" s="1086">
        <f>+H37+I37+J37+K37</f>
        <v>2302.71</v>
      </c>
      <c r="M37" s="904">
        <f>+G37-L37</f>
        <v>9197.2900000000009</v>
      </c>
    </row>
    <row r="38" spans="2:13" ht="12" customHeight="1" x14ac:dyDescent="0.25">
      <c r="B38" s="889" t="s">
        <v>813</v>
      </c>
      <c r="C38" s="889"/>
      <c r="D38" s="889">
        <v>1</v>
      </c>
      <c r="E38" s="905">
        <f t="shared" ref="E38" si="3">+E37</f>
        <v>11500</v>
      </c>
      <c r="F38" s="937">
        <v>0</v>
      </c>
      <c r="G38" s="905">
        <f t="shared" ref="G38:J38" si="4">+G37</f>
        <v>11500</v>
      </c>
      <c r="H38" s="905">
        <f t="shared" si="4"/>
        <v>330.05</v>
      </c>
      <c r="I38" s="905">
        <f t="shared" si="4"/>
        <v>1623.06</v>
      </c>
      <c r="J38" s="905">
        <f t="shared" si="4"/>
        <v>349.6</v>
      </c>
      <c r="K38" s="937">
        <v>0</v>
      </c>
      <c r="L38" s="905">
        <f t="shared" ref="L38" si="5">+L37</f>
        <v>2302.71</v>
      </c>
      <c r="M38" s="905">
        <f>+G38-L38</f>
        <v>9197.2900000000009</v>
      </c>
    </row>
    <row r="39" spans="2:13" ht="12" customHeight="1" x14ac:dyDescent="0.25">
      <c r="B39" s="889"/>
      <c r="C39" s="889"/>
      <c r="D39" s="889"/>
      <c r="E39" s="906"/>
      <c r="F39" s="907"/>
      <c r="G39" s="906"/>
      <c r="H39" s="936"/>
      <c r="I39" s="936"/>
      <c r="J39" s="936"/>
      <c r="K39" s="937"/>
      <c r="L39" s="905"/>
      <c r="M39" s="905"/>
    </row>
    <row r="40" spans="2:13" ht="12" customHeight="1" x14ac:dyDescent="0.25">
      <c r="B40" s="1167" t="s">
        <v>978</v>
      </c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90" t="s">
        <v>409</v>
      </c>
      <c r="C41" s="903" t="s">
        <v>806</v>
      </c>
      <c r="D41" s="1168" t="s">
        <v>529</v>
      </c>
      <c r="E41" s="904">
        <v>11500</v>
      </c>
      <c r="F41" s="932">
        <v>0</v>
      </c>
      <c r="G41" s="933">
        <v>11500</v>
      </c>
      <c r="H41" s="933">
        <v>330.05</v>
      </c>
      <c r="I41" s="933">
        <v>1623.06</v>
      </c>
      <c r="J41" s="933">
        <v>349.6</v>
      </c>
      <c r="K41" s="932">
        <v>0</v>
      </c>
      <c r="L41" s="1086">
        <f>+H41+I41+J41+K41</f>
        <v>2302.71</v>
      </c>
      <c r="M41" s="904">
        <f>+G41-L41</f>
        <v>9197.2900000000009</v>
      </c>
    </row>
    <row r="42" spans="2:13" ht="12" customHeight="1" x14ac:dyDescent="0.25">
      <c r="B42" s="889" t="s">
        <v>813</v>
      </c>
      <c r="C42" s="889"/>
      <c r="D42" s="889">
        <v>1</v>
      </c>
      <c r="E42" s="905">
        <f>SUM(E41:E41)</f>
        <v>11500</v>
      </c>
      <c r="F42" s="937">
        <v>0</v>
      </c>
      <c r="G42" s="905">
        <f>SUM(G41:G41)</f>
        <v>11500</v>
      </c>
      <c r="H42" s="905">
        <f>SUM(H41:H41)</f>
        <v>330.05</v>
      </c>
      <c r="I42" s="905">
        <f>SUM(I41:I41)</f>
        <v>1623.06</v>
      </c>
      <c r="J42" s="905">
        <f>SUM(J41:J41)</f>
        <v>349.6</v>
      </c>
      <c r="K42" s="937">
        <v>0</v>
      </c>
      <c r="L42" s="905">
        <f>SUM(L41:L41)</f>
        <v>2302.71</v>
      </c>
      <c r="M42" s="905">
        <f>SUM(M41:M41)</f>
        <v>9197.2900000000009</v>
      </c>
    </row>
    <row r="43" spans="2:13" ht="12" customHeight="1" x14ac:dyDescent="0.25">
      <c r="B43" s="889"/>
      <c r="C43" s="889"/>
      <c r="D43" s="889"/>
      <c r="E43" s="906"/>
      <c r="F43" s="907"/>
      <c r="G43" s="906"/>
      <c r="H43" s="936"/>
      <c r="I43" s="936"/>
      <c r="J43" s="936"/>
      <c r="K43" s="937"/>
      <c r="L43" s="905"/>
      <c r="M43" s="905"/>
    </row>
    <row r="44" spans="2:13" ht="12" customHeight="1" x14ac:dyDescent="0.25">
      <c r="B44" s="889" t="s">
        <v>1468</v>
      </c>
      <c r="C44" s="903"/>
      <c r="D44" s="934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890" t="s">
        <v>1414</v>
      </c>
      <c r="C45" s="903" t="s">
        <v>806</v>
      </c>
      <c r="D45" s="890" t="s">
        <v>1436</v>
      </c>
      <c r="E45" s="904">
        <v>11500</v>
      </c>
      <c r="F45" s="932">
        <v>0</v>
      </c>
      <c r="G45" s="933">
        <v>11500</v>
      </c>
      <c r="H45" s="933">
        <v>330.05</v>
      </c>
      <c r="I45" s="933">
        <v>1623.06</v>
      </c>
      <c r="J45" s="933">
        <v>349.6</v>
      </c>
      <c r="K45" s="932">
        <v>0</v>
      </c>
      <c r="L45" s="1086">
        <f>+H45+I45+J45+K45</f>
        <v>2302.71</v>
      </c>
      <c r="M45" s="904">
        <f>+G45-L45</f>
        <v>9197.2900000000009</v>
      </c>
    </row>
    <row r="46" spans="2:13" ht="12" customHeight="1" x14ac:dyDescent="0.25">
      <c r="B46" s="889" t="s">
        <v>813</v>
      </c>
      <c r="C46" s="889"/>
      <c r="D46" s="889">
        <v>1</v>
      </c>
      <c r="E46" s="905">
        <f>+E45</f>
        <v>11500</v>
      </c>
      <c r="F46" s="937">
        <v>0</v>
      </c>
      <c r="G46" s="905">
        <f t="shared" ref="G46:J46" si="6">+G45</f>
        <v>11500</v>
      </c>
      <c r="H46" s="905">
        <f t="shared" si="6"/>
        <v>330.05</v>
      </c>
      <c r="I46" s="905">
        <f t="shared" si="6"/>
        <v>1623.06</v>
      </c>
      <c r="J46" s="905">
        <f t="shared" si="6"/>
        <v>349.6</v>
      </c>
      <c r="K46" s="937">
        <v>0</v>
      </c>
      <c r="L46" s="905">
        <f t="shared" ref="L46" si="7">+L45</f>
        <v>2302.71</v>
      </c>
      <c r="M46" s="905">
        <f>+G46-L46</f>
        <v>9197.2900000000009</v>
      </c>
    </row>
    <row r="47" spans="2:13" ht="12" customHeight="1" x14ac:dyDescent="0.25">
      <c r="B47" s="889"/>
      <c r="C47" s="889"/>
      <c r="D47" s="889"/>
      <c r="E47" s="905"/>
      <c r="F47" s="937"/>
      <c r="G47" s="905"/>
      <c r="H47" s="905"/>
      <c r="I47" s="905"/>
      <c r="J47" s="905"/>
      <c r="K47" s="937"/>
      <c r="L47" s="905"/>
      <c r="M47" s="905"/>
    </row>
    <row r="48" spans="2:13" ht="12" customHeight="1" x14ac:dyDescent="0.25">
      <c r="B48" s="889"/>
      <c r="C48" s="889"/>
      <c r="D48" s="941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s="2" customFormat="1" ht="15.75" customHeight="1" x14ac:dyDescent="0.2">
      <c r="B49" s="1129" t="s">
        <v>865</v>
      </c>
      <c r="C49" s="1139"/>
      <c r="D49" s="1129">
        <v>8</v>
      </c>
      <c r="E49" s="1140">
        <f>+E46+E42+E38++E32++E23+E27+E19+E15</f>
        <v>178000</v>
      </c>
      <c r="F49" s="1045">
        <v>0</v>
      </c>
      <c r="G49" s="1140">
        <f>+G46+G42+G38++G32++G23+G27+G19+G15</f>
        <v>178000</v>
      </c>
      <c r="H49" s="1140">
        <f t="shared" ref="H49:M49" si="8">+H46+H42+H38++H32++H23+H27+H19+H15</f>
        <v>5108.6000000000004</v>
      </c>
      <c r="I49" s="1140">
        <f t="shared" si="8"/>
        <v>29818.880000000005</v>
      </c>
      <c r="J49" s="1140">
        <f t="shared" si="8"/>
        <v>5411.2000000000007</v>
      </c>
      <c r="K49" s="1045">
        <v>0</v>
      </c>
      <c r="L49" s="1140">
        <f t="shared" si="8"/>
        <v>40338.68</v>
      </c>
      <c r="M49" s="1140">
        <f t="shared" si="8"/>
        <v>137661.32</v>
      </c>
    </row>
    <row r="57" spans="2:13" ht="15" hidden="1" customHeight="1" x14ac:dyDescent="0.25"/>
    <row r="58" spans="2:13" ht="15" hidden="1" customHeight="1" x14ac:dyDescent="0.25"/>
    <row r="60" spans="2:13" ht="14.25" customHeight="1" x14ac:dyDescent="0.25"/>
    <row r="61" spans="2:13" ht="15" hidden="1" customHeight="1" x14ac:dyDescent="0.25"/>
    <row r="65" spans="2:13" ht="0.75" customHeight="1" x14ac:dyDescent="0.25"/>
    <row r="67" spans="2:13" ht="38.25" customHeight="1" x14ac:dyDescent="0.25">
      <c r="B67" s="916"/>
      <c r="C67" s="916"/>
      <c r="D67" s="917"/>
      <c r="E67" s="918"/>
      <c r="F67" s="919"/>
      <c r="G67" s="1647" t="s">
        <v>1372</v>
      </c>
      <c r="H67" s="1647"/>
      <c r="I67" s="1647"/>
      <c r="J67" s="1647"/>
      <c r="K67" s="1647"/>
      <c r="L67" s="1647"/>
    </row>
    <row r="68" spans="2:13" x14ac:dyDescent="0.25">
      <c r="B68" s="1083" t="s">
        <v>1238</v>
      </c>
      <c r="C68" s="1083"/>
      <c r="D68" s="921"/>
      <c r="E68" s="915"/>
      <c r="F68" s="915"/>
      <c r="G68" s="1653" t="s">
        <v>1222</v>
      </c>
      <c r="H68" s="1653"/>
      <c r="I68" s="1653"/>
      <c r="J68" s="1653"/>
      <c r="K68" s="1653"/>
      <c r="L68" s="1653"/>
    </row>
    <row r="69" spans="2:13" x14ac:dyDescent="0.25">
      <c r="B69" s="916" t="s">
        <v>1239</v>
      </c>
      <c r="C69" s="916"/>
      <c r="D69" s="915"/>
      <c r="E69" s="915"/>
      <c r="F69" s="923"/>
      <c r="G69" s="1652" t="s">
        <v>1224</v>
      </c>
      <c r="H69" s="1652"/>
      <c r="I69" s="1652"/>
      <c r="J69" s="1652"/>
      <c r="K69" s="1652"/>
      <c r="L69" s="1652"/>
    </row>
    <row r="73" spans="2:13" ht="30" customHeight="1" x14ac:dyDescent="0.25"/>
    <row r="77" spans="2:13" x14ac:dyDescent="0.25">
      <c r="E77" s="924"/>
      <c r="F77" s="923"/>
      <c r="G77" s="915"/>
      <c r="H77" s="1649"/>
      <c r="I77" s="1649"/>
      <c r="J77" s="1649"/>
      <c r="K77" s="1649"/>
      <c r="L77" s="1649"/>
      <c r="M77" s="1649"/>
    </row>
    <row r="78" spans="2:13" x14ac:dyDescent="0.25">
      <c r="E78" s="925"/>
      <c r="F78" s="1645"/>
      <c r="G78" s="1645"/>
      <c r="H78" s="1645"/>
      <c r="I78" s="1645"/>
      <c r="J78" s="1645"/>
      <c r="K78" s="926"/>
      <c r="L78" s="926"/>
      <c r="M78" s="886"/>
    </row>
    <row r="79" spans="2:13" ht="32.25" customHeight="1" x14ac:dyDescent="0.25">
      <c r="E79" s="927" t="s">
        <v>641</v>
      </c>
      <c r="F79" s="927"/>
      <c r="G79" s="927"/>
      <c r="H79" s="927"/>
      <c r="I79" s="927"/>
      <c r="J79" s="927"/>
      <c r="K79" s="927"/>
      <c r="L79" s="927"/>
      <c r="M79" s="927"/>
    </row>
  </sheetData>
  <mergeCells count="21">
    <mergeCell ref="G67:L67"/>
    <mergeCell ref="G68:L68"/>
    <mergeCell ref="G69:L69"/>
    <mergeCell ref="H77:M77"/>
    <mergeCell ref="F78:J78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54" orientation="landscape" r:id="rId1"/>
  <drawing r:id="rId2"/>
</worksheet>
</file>

<file path=xl/worksheets/sheet3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FEB66-5A6F-488B-B163-995E89603BC0}">
  <sheetPr>
    <pageSetUpPr fitToPage="1"/>
  </sheetPr>
  <dimension ref="A6:M69"/>
  <sheetViews>
    <sheetView showGridLines="0" topLeftCell="B1" zoomScale="110" zoomScaleNormal="11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1757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 t="shared" ref="H24:K24" si="2">SUM(H23)</f>
        <v>430.5</v>
      </c>
      <c r="I24" s="697">
        <f t="shared" si="2"/>
        <v>3528.37</v>
      </c>
      <c r="J24" s="697">
        <f t="shared" si="2"/>
        <v>456</v>
      </c>
      <c r="K24" s="697">
        <f t="shared" si="2"/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3">+G16+G20+G24+G28+G32+G36+G39</f>
        <v>196500</v>
      </c>
      <c r="H41" s="1065">
        <f t="shared" si="3"/>
        <v>5639.55</v>
      </c>
      <c r="I41" s="1065">
        <f t="shared" si="3"/>
        <v>43060.81</v>
      </c>
      <c r="J41" s="1065">
        <f t="shared" si="3"/>
        <v>5973.6</v>
      </c>
      <c r="K41" s="1114">
        <v>0</v>
      </c>
      <c r="L41" s="1065">
        <f t="shared" si="3"/>
        <v>54673.96</v>
      </c>
      <c r="M41" s="1065">
        <f>+M16+M20+M24+M28+M32+M36+M39</f>
        <v>141826.04</v>
      </c>
    </row>
    <row r="48" spans="2:13" ht="9.75" customHeight="1" x14ac:dyDescent="0.25"/>
    <row r="49" spans="2:13" hidden="1" x14ac:dyDescent="0.25"/>
    <row r="55" spans="2:13" ht="38.25" customHeight="1" x14ac:dyDescent="0.25">
      <c r="B55" s="542"/>
      <c r="C55" s="542"/>
      <c r="D55" s="543"/>
      <c r="E55" s="544"/>
      <c r="F55" s="545"/>
      <c r="G55" s="1633" t="s">
        <v>1250</v>
      </c>
      <c r="H55" s="1633"/>
      <c r="I55" s="1633"/>
      <c r="J55" s="1633"/>
      <c r="K55" s="1633"/>
      <c r="L55" s="1633"/>
      <c r="M55" s="544"/>
    </row>
    <row r="56" spans="2:13" x14ac:dyDescent="0.25">
      <c r="B56" s="1082" t="s">
        <v>1532</v>
      </c>
      <c r="C56" s="546"/>
      <c r="D56" s="538"/>
      <c r="E56" s="537"/>
      <c r="F56" s="537"/>
      <c r="G56" s="1578" t="s">
        <v>852</v>
      </c>
      <c r="H56" s="1578"/>
      <c r="I56" s="1578"/>
      <c r="J56" s="1578"/>
      <c r="K56" s="1578"/>
      <c r="L56" s="1578"/>
      <c r="M56" s="539"/>
    </row>
    <row r="57" spans="2:13" x14ac:dyDescent="0.25">
      <c r="B57" s="542" t="s">
        <v>1256</v>
      </c>
      <c r="C57" s="542"/>
      <c r="D57" s="537"/>
      <c r="E57" s="537"/>
      <c r="F57" s="540"/>
      <c r="G57" s="1579" t="s">
        <v>1506</v>
      </c>
      <c r="H57" s="1579"/>
      <c r="I57" s="1579"/>
      <c r="J57" s="1579"/>
      <c r="K57" s="1579"/>
      <c r="L57" s="1579"/>
      <c r="M57" s="537"/>
    </row>
    <row r="58" spans="2:13" x14ac:dyDescent="0.25">
      <c r="B58" s="546"/>
      <c r="C58" s="546"/>
      <c r="D58" s="547"/>
      <c r="E58" s="541"/>
      <c r="F58" s="540"/>
      <c r="G58" s="537"/>
      <c r="H58" s="1580"/>
      <c r="I58" s="1580"/>
      <c r="J58" s="1580"/>
      <c r="K58" s="1580"/>
      <c r="L58" s="1580"/>
      <c r="M58" s="1580"/>
    </row>
    <row r="59" spans="2:13" x14ac:dyDescent="0.25">
      <c r="B59" s="531"/>
      <c r="C59" s="531"/>
      <c r="D59" s="259"/>
      <c r="E59" s="1174"/>
      <c r="F59" s="1503"/>
      <c r="G59" s="1503"/>
      <c r="H59" s="1503"/>
      <c r="I59" s="1503"/>
      <c r="J59" s="1503"/>
      <c r="K59" s="1175"/>
      <c r="L59" s="1175"/>
      <c r="M59" s="259"/>
    </row>
    <row r="60" spans="2:13" ht="63.75" customHeight="1" x14ac:dyDescent="0.25">
      <c r="E60" t="s">
        <v>641</v>
      </c>
    </row>
    <row r="64" spans="2:13" ht="12" customHeight="1" x14ac:dyDescent="0.25"/>
    <row r="65" hidden="1" x14ac:dyDescent="0.25"/>
    <row r="66" hidden="1" x14ac:dyDescent="0.25"/>
    <row r="67" ht="3" hidden="1" customHeight="1" x14ac:dyDescent="0.25"/>
    <row r="68" hidden="1" x14ac:dyDescent="0.25"/>
    <row r="69" hidden="1" x14ac:dyDescent="0.25"/>
  </sheetData>
  <mergeCells count="21">
    <mergeCell ref="G55:L55"/>
    <mergeCell ref="G56:L56"/>
    <mergeCell ref="G57:L57"/>
    <mergeCell ref="H58:M58"/>
    <mergeCell ref="F59:J59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74803149606299213" header="0.12" footer="0.31496062992125984"/>
  <pageSetup scale="52" fitToHeight="0" orientation="landscape" r:id="rId1"/>
  <drawing r:id="rId2"/>
</worksheet>
</file>

<file path=xl/worksheets/sheet3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88E21-9E71-40F7-9E11-132824A67DDE}">
  <sheetPr>
    <pageSetUpPr fitToPage="1"/>
  </sheetPr>
  <dimension ref="A6:L34"/>
  <sheetViews>
    <sheetView showGridLines="0" zoomScale="118" zoomScaleNormal="118" workbookViewId="0">
      <selection activeCell="H12" sqref="H12:H13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1758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85" t="s">
        <v>7</v>
      </c>
      <c r="B12" s="1687" t="s">
        <v>802</v>
      </c>
      <c r="C12" s="1687" t="s">
        <v>10</v>
      </c>
      <c r="D12" s="1067" t="s">
        <v>12</v>
      </c>
      <c r="E12" s="1689" t="s">
        <v>13</v>
      </c>
      <c r="F12" s="1683" t="s">
        <v>14</v>
      </c>
      <c r="G12" s="1683" t="s">
        <v>15</v>
      </c>
      <c r="H12" s="1683" t="s">
        <v>16</v>
      </c>
      <c r="I12" s="1683" t="s">
        <v>17</v>
      </c>
      <c r="J12" s="1683" t="s">
        <v>18</v>
      </c>
      <c r="K12" s="1683" t="s">
        <v>19</v>
      </c>
      <c r="L12" s="1683" t="s">
        <v>20</v>
      </c>
    </row>
    <row r="13" spans="1:12" ht="15" customHeight="1" x14ac:dyDescent="0.25">
      <c r="A13" s="1686"/>
      <c r="B13" s="1688"/>
      <c r="C13" s="1688"/>
      <c r="D13" s="1067" t="s">
        <v>21</v>
      </c>
      <c r="E13" s="1690"/>
      <c r="F13" s="1684"/>
      <c r="G13" s="1684"/>
      <c r="H13" s="1684"/>
      <c r="I13" s="1684"/>
      <c r="J13" s="1684"/>
      <c r="K13" s="1684"/>
      <c r="L13" s="168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633" t="s">
        <v>1255</v>
      </c>
      <c r="G28" s="1633"/>
      <c r="H28" s="1633"/>
      <c r="I28" s="1633"/>
      <c r="J28" s="1633"/>
      <c r="K28" s="1633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578" t="s">
        <v>852</v>
      </c>
      <c r="G29" s="1578"/>
      <c r="H29" s="1578"/>
      <c r="I29" s="1578"/>
      <c r="J29" s="1578"/>
      <c r="K29" s="1578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579" t="s">
        <v>1506</v>
      </c>
      <c r="G30" s="1579"/>
      <c r="H30" s="1579"/>
      <c r="I30" s="1579"/>
      <c r="J30" s="1579"/>
      <c r="K30" s="1579"/>
      <c r="L30" s="537"/>
    </row>
    <row r="31" spans="1:12" x14ac:dyDescent="0.25">
      <c r="A31" s="546"/>
      <c r="B31" s="546"/>
      <c r="C31" s="547"/>
      <c r="D31" s="541"/>
      <c r="E31" s="540"/>
      <c r="F31" s="537"/>
      <c r="G31" s="1580"/>
      <c r="H31" s="1580"/>
      <c r="I31" s="1580"/>
      <c r="J31" s="1580"/>
      <c r="K31" s="1580"/>
      <c r="L31" s="1580"/>
    </row>
    <row r="32" spans="1:12" ht="15.75" x14ac:dyDescent="0.25">
      <c r="A32" s="267"/>
      <c r="B32" s="267"/>
      <c r="C32" s="268"/>
      <c r="D32" s="269"/>
      <c r="E32" s="1500"/>
      <c r="F32" s="1500"/>
      <c r="G32" s="1500"/>
      <c r="H32" s="1500"/>
      <c r="I32" s="1500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97" orientation="landscape" r:id="rId1"/>
  <drawing r:id="rId2"/>
</worksheet>
</file>

<file path=xl/worksheets/sheet3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54FF9-047A-4DDE-A7E1-637107ECAC22}">
  <sheetPr>
    <pageSetUpPr fitToPage="1"/>
  </sheetPr>
  <dimension ref="A1:M81"/>
  <sheetViews>
    <sheetView topLeftCell="A9" zoomScale="80" zoomScaleNormal="80" zoomScaleSheetLayoutView="80" workbookViewId="0">
      <selection activeCell="F18" sqref="F18"/>
    </sheetView>
  </sheetViews>
  <sheetFormatPr baseColWidth="10" defaultRowHeight="15" x14ac:dyDescent="0.25"/>
  <cols>
    <col min="1" max="1" width="67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1759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4" t="s">
        <v>7</v>
      </c>
      <c r="B13" s="1664" t="s">
        <v>937</v>
      </c>
      <c r="C13" s="1664" t="s">
        <v>10</v>
      </c>
      <c r="D13" s="1664" t="s">
        <v>11</v>
      </c>
      <c r="E13" s="1047" t="s">
        <v>12</v>
      </c>
      <c r="F13" s="1664" t="s">
        <v>13</v>
      </c>
      <c r="G13" s="1664" t="s">
        <v>14</v>
      </c>
      <c r="H13" s="1664" t="s">
        <v>15</v>
      </c>
      <c r="I13" s="1664" t="s">
        <v>16</v>
      </c>
      <c r="J13" s="1664" t="s">
        <v>17</v>
      </c>
      <c r="K13" s="1664" t="s">
        <v>18</v>
      </c>
      <c r="L13" s="1664" t="s">
        <v>19</v>
      </c>
      <c r="M13" s="1664" t="s">
        <v>20</v>
      </c>
    </row>
    <row r="14" spans="1:13" x14ac:dyDescent="0.25">
      <c r="A14" s="1664"/>
      <c r="B14" s="1664"/>
      <c r="C14" s="1664"/>
      <c r="D14" s="1664"/>
      <c r="E14" s="1047" t="s">
        <v>21</v>
      </c>
      <c r="F14" s="1664"/>
      <c r="G14" s="1664"/>
      <c r="H14" s="1664"/>
      <c r="I14" s="1664"/>
      <c r="J14" s="1664"/>
      <c r="K14" s="1664"/>
      <c r="L14" s="1664"/>
      <c r="M14" s="1664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8.5" customHeight="1" x14ac:dyDescent="0.25">
      <c r="A32" s="761" t="s">
        <v>1765</v>
      </c>
      <c r="B32" s="601" t="s">
        <v>806</v>
      </c>
      <c r="C32" s="286" t="s">
        <v>235</v>
      </c>
      <c r="D32" s="283" t="s">
        <v>236</v>
      </c>
      <c r="E32" s="284">
        <v>12000</v>
      </c>
      <c r="F32" s="285">
        <v>0</v>
      </c>
      <c r="G32" s="284">
        <v>12000</v>
      </c>
      <c r="H32" s="285">
        <v>0</v>
      </c>
      <c r="I32" s="285">
        <v>0</v>
      </c>
      <c r="J32" s="285">
        <v>0</v>
      </c>
      <c r="K32" s="285">
        <v>0</v>
      </c>
      <c r="L32" s="284">
        <f t="shared" ref="L32:L33" si="1">+H32+I32+J32+K32</f>
        <v>0</v>
      </c>
      <c r="M32" s="284">
        <v>12000</v>
      </c>
    </row>
    <row r="33" spans="1:13" ht="28.5" customHeight="1" x14ac:dyDescent="0.25">
      <c r="A33" s="761" t="s">
        <v>1766</v>
      </c>
      <c r="B33" s="601" t="s">
        <v>806</v>
      </c>
      <c r="C33" s="286" t="s">
        <v>235</v>
      </c>
      <c r="D33" s="283" t="s">
        <v>236</v>
      </c>
      <c r="E33" s="284">
        <v>12000</v>
      </c>
      <c r="F33" s="285">
        <v>0</v>
      </c>
      <c r="G33" s="284">
        <v>12000</v>
      </c>
      <c r="H33" s="285">
        <v>0</v>
      </c>
      <c r="I33" s="285">
        <v>0</v>
      </c>
      <c r="J33" s="285">
        <v>0</v>
      </c>
      <c r="K33" s="285">
        <v>0</v>
      </c>
      <c r="L33" s="284">
        <f t="shared" si="1"/>
        <v>0</v>
      </c>
      <c r="M33" s="284">
        <v>12000</v>
      </c>
    </row>
    <row r="34" spans="1:13" ht="28.5" customHeight="1" x14ac:dyDescent="0.25">
      <c r="A34" s="1312" t="s">
        <v>1767</v>
      </c>
      <c r="B34" s="601"/>
      <c r="C34" s="462">
        <v>18</v>
      </c>
      <c r="D34" s="283"/>
      <c r="E34" s="1313">
        <f>SUM(E16:E33)</f>
        <v>266000</v>
      </c>
      <c r="F34" s="1313">
        <f t="shared" ref="F34:M34" si="2">SUM(F16:F33)</f>
        <v>0</v>
      </c>
      <c r="G34" s="1313">
        <f t="shared" si="2"/>
        <v>266000</v>
      </c>
      <c r="H34" s="1313">
        <f t="shared" si="2"/>
        <v>0</v>
      </c>
      <c r="I34" s="1313">
        <f t="shared" si="2"/>
        <v>4195.88</v>
      </c>
      <c r="J34" s="1313">
        <f t="shared" si="2"/>
        <v>0</v>
      </c>
      <c r="K34" s="1313">
        <f t="shared" si="2"/>
        <v>0</v>
      </c>
      <c r="L34" s="1313">
        <f t="shared" si="2"/>
        <v>4195.88</v>
      </c>
      <c r="M34" s="1313">
        <f t="shared" si="2"/>
        <v>261804.12</v>
      </c>
    </row>
    <row r="35" spans="1:13" ht="28.5" customHeight="1" x14ac:dyDescent="0.25">
      <c r="A35" s="1260" t="s">
        <v>1760</v>
      </c>
      <c r="B35" s="601"/>
      <c r="C35" s="286"/>
      <c r="D35" s="283"/>
      <c r="E35" s="284"/>
      <c r="F35" s="285"/>
      <c r="G35" s="284"/>
      <c r="H35" s="285"/>
      <c r="I35" s="285"/>
      <c r="J35" s="285"/>
      <c r="K35" s="285"/>
      <c r="L35" s="284"/>
      <c r="M35" s="284"/>
    </row>
    <row r="36" spans="1:13" ht="32.25" customHeight="1" x14ac:dyDescent="0.25">
      <c r="A36" s="1260" t="s">
        <v>1740</v>
      </c>
      <c r="B36" s="601"/>
      <c r="C36" s="286"/>
      <c r="D36" s="283"/>
      <c r="E36" s="284"/>
      <c r="F36" s="285"/>
      <c r="G36" s="284"/>
      <c r="H36" s="285"/>
      <c r="I36" s="285"/>
      <c r="J36" s="285"/>
      <c r="K36" s="285"/>
      <c r="L36" s="284"/>
      <c r="M36" s="284"/>
    </row>
    <row r="37" spans="1:13" ht="28.5" customHeight="1" x14ac:dyDescent="0.25">
      <c r="A37" s="761" t="s">
        <v>1764</v>
      </c>
      <c r="B37" s="601" t="s">
        <v>806</v>
      </c>
      <c r="C37" s="286" t="s">
        <v>235</v>
      </c>
      <c r="D37" s="283" t="s">
        <v>236</v>
      </c>
      <c r="E37" s="284">
        <v>12000</v>
      </c>
      <c r="F37" s="285">
        <v>0</v>
      </c>
      <c r="G37" s="284">
        <v>12000</v>
      </c>
      <c r="H37" s="285">
        <v>0</v>
      </c>
      <c r="I37" s="285">
        <v>0</v>
      </c>
      <c r="J37" s="285">
        <v>0</v>
      </c>
      <c r="K37" s="285">
        <v>0</v>
      </c>
      <c r="L37" s="284">
        <f t="shared" ref="L37" si="3">+H37+I37+J37+K37</f>
        <v>0</v>
      </c>
      <c r="M37" s="284">
        <v>12000</v>
      </c>
    </row>
    <row r="38" spans="1:13" ht="28.5" customHeight="1" x14ac:dyDescent="0.25">
      <c r="A38" s="1312" t="s">
        <v>1767</v>
      </c>
      <c r="B38" s="601"/>
      <c r="C38" s="462">
        <v>1</v>
      </c>
      <c r="D38" s="283"/>
      <c r="E38" s="1313">
        <f>SUM(E37)</f>
        <v>12000</v>
      </c>
      <c r="F38" s="1313">
        <f t="shared" ref="F38:M38" si="4">SUM(F37)</f>
        <v>0</v>
      </c>
      <c r="G38" s="1313">
        <f t="shared" si="4"/>
        <v>12000</v>
      </c>
      <c r="H38" s="1313">
        <f t="shared" si="4"/>
        <v>0</v>
      </c>
      <c r="I38" s="1313">
        <f t="shared" si="4"/>
        <v>0</v>
      </c>
      <c r="J38" s="1313">
        <f t="shared" si="4"/>
        <v>0</v>
      </c>
      <c r="K38" s="1313">
        <f t="shared" si="4"/>
        <v>0</v>
      </c>
      <c r="L38" s="1313">
        <f t="shared" si="4"/>
        <v>0</v>
      </c>
      <c r="M38" s="1313">
        <f t="shared" si="4"/>
        <v>12000</v>
      </c>
    </row>
    <row r="39" spans="1:13" ht="24.75" hidden="1" customHeight="1" x14ac:dyDescent="0.25">
      <c r="A39" s="724"/>
      <c r="B39" s="602"/>
      <c r="C39" s="725">
        <v>19</v>
      </c>
      <c r="D39" s="283"/>
      <c r="E39" s="273">
        <f t="shared" ref="E39:M39" si="5">+E34+E38</f>
        <v>278000</v>
      </c>
      <c r="F39" s="273">
        <f t="shared" si="5"/>
        <v>0</v>
      </c>
      <c r="G39" s="273">
        <f t="shared" si="5"/>
        <v>278000</v>
      </c>
      <c r="H39" s="273">
        <f t="shared" si="5"/>
        <v>0</v>
      </c>
      <c r="I39" s="273">
        <f t="shared" si="5"/>
        <v>4195.88</v>
      </c>
      <c r="J39" s="273">
        <f t="shared" si="5"/>
        <v>0</v>
      </c>
      <c r="K39" s="273">
        <f t="shared" si="5"/>
        <v>0</v>
      </c>
      <c r="L39" s="273">
        <f t="shared" si="5"/>
        <v>4195.88</v>
      </c>
      <c r="M39" s="273">
        <f t="shared" si="5"/>
        <v>273804.12</v>
      </c>
    </row>
    <row r="40" spans="1:13" ht="25.5" customHeight="1" x14ac:dyDescent="0.25">
      <c r="A40" s="1180" t="s">
        <v>865</v>
      </c>
      <c r="B40" s="1180"/>
      <c r="C40" s="1181">
        <v>19</v>
      </c>
      <c r="D40" s="1181"/>
      <c r="E40" s="1182">
        <f t="shared" ref="E40:M40" si="6">+E39</f>
        <v>278000</v>
      </c>
      <c r="F40" s="1182">
        <f t="shared" si="6"/>
        <v>0</v>
      </c>
      <c r="G40" s="1182">
        <f t="shared" si="6"/>
        <v>278000</v>
      </c>
      <c r="H40" s="1182">
        <f t="shared" si="6"/>
        <v>0</v>
      </c>
      <c r="I40" s="1182">
        <f t="shared" si="6"/>
        <v>4195.88</v>
      </c>
      <c r="J40" s="1182">
        <f t="shared" si="6"/>
        <v>0</v>
      </c>
      <c r="K40" s="1182">
        <f t="shared" si="6"/>
        <v>0</v>
      </c>
      <c r="L40" s="1182">
        <f t="shared" si="6"/>
        <v>4195.88</v>
      </c>
      <c r="M40" s="1182">
        <f t="shared" si="6"/>
        <v>273804.12</v>
      </c>
    </row>
    <row r="41" spans="1:13" s="259" customFormat="1" ht="19.5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19.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9.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0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hidden="1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4.2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hidden="1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7.2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6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5.7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542"/>
      <c r="B64" s="542"/>
      <c r="C64" s="753"/>
      <c r="D64" s="753"/>
      <c r="E64" s="754"/>
      <c r="F64" s="755"/>
      <c r="G64" s="674"/>
      <c r="H64" s="674"/>
      <c r="I64" s="674"/>
      <c r="J64" s="674"/>
      <c r="K64" s="674"/>
      <c r="L64" s="674"/>
      <c r="M64" s="756"/>
    </row>
    <row r="65" spans="1:13" s="259" customFormat="1" ht="19.5" customHeight="1" x14ac:dyDescent="0.25">
      <c r="A65" s="1641" t="s">
        <v>1269</v>
      </c>
      <c r="B65" s="1641"/>
      <c r="C65" s="753"/>
      <c r="D65" s="753"/>
      <c r="E65" s="754"/>
      <c r="F65" s="755"/>
      <c r="H65" s="1642" t="s">
        <v>852</v>
      </c>
      <c r="I65" s="1642"/>
      <c r="J65" s="1642"/>
      <c r="K65" s="1642"/>
      <c r="L65" s="1642"/>
      <c r="M65" s="1642"/>
    </row>
    <row r="66" spans="1:13" s="259" customFormat="1" ht="19.5" customHeight="1" x14ac:dyDescent="0.25">
      <c r="A66" s="1579" t="s">
        <v>1270</v>
      </c>
      <c r="B66" s="1579"/>
      <c r="C66" s="753"/>
      <c r="D66" s="753"/>
      <c r="E66" s="754"/>
      <c r="F66" s="755"/>
      <c r="H66" s="1643" t="s">
        <v>1505</v>
      </c>
      <c r="I66" s="1643"/>
      <c r="J66" s="1643"/>
      <c r="K66" s="1643"/>
      <c r="L66" s="1643"/>
      <c r="M66" s="1643"/>
    </row>
    <row r="67" spans="1:13" ht="16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16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6.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16.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8.2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ht="19.5" customHeight="1" x14ac:dyDescent="0.25">
      <c r="A74" s="537"/>
      <c r="B74" s="542"/>
      <c r="C74" s="537"/>
      <c r="D74" s="537"/>
      <c r="E74" s="537"/>
      <c r="F74" s="537"/>
      <c r="G74" s="537"/>
      <c r="H74" s="537"/>
      <c r="I74" s="537"/>
      <c r="J74" s="537"/>
      <c r="K74" s="537"/>
      <c r="L74" s="537"/>
      <c r="M74" s="537"/>
    </row>
    <row r="75" spans="1:13" x14ac:dyDescent="0.25">
      <c r="C75" s="543"/>
      <c r="D75" s="543"/>
      <c r="E75" s="544"/>
      <c r="F75" s="545"/>
      <c r="M75" s="544"/>
    </row>
    <row r="76" spans="1:13" x14ac:dyDescent="0.25">
      <c r="C76" s="538"/>
      <c r="D76" s="537"/>
      <c r="E76" s="537"/>
      <c r="F76" s="537"/>
      <c r="M76" s="539"/>
    </row>
    <row r="77" spans="1:13" x14ac:dyDescent="0.25">
      <c r="C77" s="537"/>
      <c r="D77" s="537"/>
      <c r="E77" s="537"/>
      <c r="F77" s="540"/>
      <c r="M77" s="537"/>
    </row>
    <row r="78" spans="1:13" x14ac:dyDescent="0.25">
      <c r="C78" s="547"/>
      <c r="D78" s="546"/>
      <c r="E78" s="541"/>
      <c r="F78" s="540"/>
      <c r="G78" s="537"/>
      <c r="H78" s="1580"/>
      <c r="I78" s="1580"/>
      <c r="J78" s="1580"/>
      <c r="K78" s="1580"/>
      <c r="L78" s="1580"/>
      <c r="M78" s="1580"/>
    </row>
    <row r="79" spans="1:13" ht="15.75" x14ac:dyDescent="0.25">
      <c r="A79" s="267"/>
      <c r="B79" s="267"/>
      <c r="C79" s="268"/>
      <c r="D79" s="268"/>
      <c r="E79" s="269"/>
      <c r="F79" s="1500"/>
      <c r="G79" s="1500"/>
      <c r="H79" s="1500"/>
      <c r="I79" s="1500"/>
      <c r="J79" s="1500"/>
      <c r="K79" s="271"/>
      <c r="L79" s="271"/>
      <c r="M79" s="259"/>
    </row>
    <row r="80" spans="1:13" x14ac:dyDescent="0.25"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  <row r="81" spans="1:13" x14ac:dyDescent="0.25">
      <c r="A81" s="259"/>
      <c r="B81" s="531"/>
      <c r="C81" s="259"/>
      <c r="D81" s="259"/>
      <c r="E81" s="259"/>
      <c r="F81" s="259"/>
      <c r="G81" s="259"/>
      <c r="H81" s="259"/>
      <c r="I81" s="259"/>
      <c r="J81" s="259"/>
      <c r="K81" s="259"/>
      <c r="L81" s="259"/>
      <c r="M81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79:J79"/>
    <mergeCell ref="M13:M14"/>
    <mergeCell ref="A65:B65"/>
    <mergeCell ref="H65:M65"/>
    <mergeCell ref="A66:B66"/>
    <mergeCell ref="H66:M66"/>
    <mergeCell ref="H78:M7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1.65" right="0.39370078740157483" top="0.21" bottom="0.15748031496062992" header="7.874015748031496E-2" footer="0.31496062992125984"/>
  <pageSetup paperSize="5" scale="38" orientation="landscape" r:id="rId1"/>
  <drawing r:id="rId2"/>
</worksheet>
</file>

<file path=xl/worksheets/sheet3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72507-B59F-49A8-8038-D765A9E4E49B}">
  <sheetPr>
    <pageSetUpPr fitToPage="1"/>
  </sheetPr>
  <dimension ref="A1:N276"/>
  <sheetViews>
    <sheetView showGridLines="0" topLeftCell="A5" zoomScale="84" zoomScaleNormal="84" workbookViewId="0">
      <pane ySplit="15" topLeftCell="A20" activePane="bottomLeft" state="frozen"/>
      <selection activeCell="A5" sqref="A5"/>
      <selection pane="bottomLeft" activeCell="G11" sqref="G11"/>
    </sheetView>
  </sheetViews>
  <sheetFormatPr baseColWidth="10" defaultRowHeight="15" x14ac:dyDescent="0.25"/>
  <cols>
    <col min="1" max="1" width="87.710937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27" customHeight="1" x14ac:dyDescent="0.25">
      <c r="A11" s="853" t="s">
        <v>641</v>
      </c>
      <c r="B11" s="851"/>
      <c r="C11" s="853"/>
      <c r="D11" s="853"/>
      <c r="E11" s="867"/>
      <c r="F11" s="868"/>
      <c r="G11" s="867"/>
      <c r="H11" s="867" t="s">
        <v>1539</v>
      </c>
      <c r="I11" s="867" t="s">
        <v>1809</v>
      </c>
      <c r="J11" s="1089"/>
      <c r="K11" s="1089"/>
      <c r="L11" s="1089"/>
      <c r="M11" s="867"/>
    </row>
    <row r="12" spans="1:14" ht="15.75" x14ac:dyDescent="0.25">
      <c r="A12" s="1636" t="s">
        <v>1502</v>
      </c>
      <c r="B12" s="1636"/>
      <c r="C12" s="1636"/>
      <c r="D12" s="1636"/>
      <c r="E12" s="1636"/>
      <c r="F12" s="1636"/>
      <c r="G12" s="1636"/>
      <c r="H12" s="1636"/>
      <c r="I12" s="1636"/>
      <c r="J12" s="1636"/>
      <c r="K12" s="1636"/>
      <c r="L12" s="1636"/>
      <c r="M12" s="1636"/>
    </row>
    <row r="13" spans="1:14" ht="0.75" customHeight="1" x14ac:dyDescent="0.25">
      <c r="A13" s="1636"/>
      <c r="B13" s="1636"/>
      <c r="C13" s="1636"/>
      <c r="D13" s="1636"/>
      <c r="E13" s="1636"/>
      <c r="F13" s="1636"/>
      <c r="G13" s="1636"/>
      <c r="H13" s="1636"/>
      <c r="I13" s="1636"/>
      <c r="J13" s="1636"/>
      <c r="K13" s="1636"/>
      <c r="L13" s="1636"/>
      <c r="M13" s="1636"/>
      <c r="N13" s="1636"/>
    </row>
    <row r="14" spans="1:14" ht="15.75" x14ac:dyDescent="0.25">
      <c r="A14" s="1636" t="s">
        <v>1460</v>
      </c>
      <c r="B14" s="1636"/>
      <c r="C14" s="1636"/>
      <c r="D14" s="1636"/>
      <c r="E14" s="1636"/>
      <c r="F14" s="1636"/>
      <c r="G14" s="1636"/>
      <c r="H14" s="1636"/>
      <c r="I14" s="1636"/>
      <c r="J14" s="1636"/>
      <c r="K14" s="1636"/>
      <c r="L14" s="1636"/>
      <c r="M14" s="1636"/>
    </row>
    <row r="15" spans="1:14" ht="15.75" x14ac:dyDescent="0.25">
      <c r="A15" s="1636" t="s">
        <v>1768</v>
      </c>
      <c r="B15" s="1636"/>
      <c r="C15" s="1636"/>
      <c r="D15" s="1636"/>
      <c r="E15" s="1636"/>
      <c r="F15" s="1636"/>
      <c r="G15" s="1636"/>
      <c r="H15" s="1636"/>
      <c r="I15" s="1636"/>
      <c r="J15" s="1636"/>
      <c r="K15" s="1636"/>
      <c r="L15" s="1636"/>
      <c r="M15" s="1636"/>
    </row>
    <row r="16" spans="1:14" ht="15.75" x14ac:dyDescent="0.25">
      <c r="A16" s="1657" t="s">
        <v>404</v>
      </c>
      <c r="B16" s="1657"/>
      <c r="C16" s="1657"/>
      <c r="D16" s="1657"/>
      <c r="E16" s="1657"/>
      <c r="F16" s="1657"/>
      <c r="G16" s="1657"/>
      <c r="H16" s="1657"/>
      <c r="I16" s="1657"/>
      <c r="J16" s="1657"/>
      <c r="K16" s="1657"/>
      <c r="L16" s="1657"/>
      <c r="M16" s="1657"/>
    </row>
    <row r="17" spans="1:13" ht="16.5" thickBot="1" x14ac:dyDescent="0.3">
      <c r="A17" s="851"/>
      <c r="B17" s="851"/>
      <c r="C17" s="851"/>
      <c r="D17" s="851"/>
      <c r="E17" s="851"/>
      <c r="F17" s="851"/>
      <c r="G17" s="851"/>
      <c r="H17" s="851"/>
      <c r="I17" s="851"/>
      <c r="J17" s="1090"/>
      <c r="K17" s="1090"/>
      <c r="L17" s="1090"/>
      <c r="M17" s="851"/>
    </row>
    <row r="18" spans="1:13" ht="15.75" x14ac:dyDescent="0.25">
      <c r="A18" s="1706" t="s">
        <v>7</v>
      </c>
      <c r="B18" s="1708" t="s">
        <v>802</v>
      </c>
      <c r="C18" s="1708" t="s">
        <v>9</v>
      </c>
      <c r="D18" s="1708" t="s">
        <v>11</v>
      </c>
      <c r="E18" s="1390" t="s">
        <v>12</v>
      </c>
      <c r="F18" s="1710" t="s">
        <v>13</v>
      </c>
      <c r="G18" s="1702" t="s">
        <v>14</v>
      </c>
      <c r="H18" s="1702" t="s">
        <v>15</v>
      </c>
      <c r="I18" s="1704" t="s">
        <v>16</v>
      </c>
      <c r="J18" s="1704" t="s">
        <v>17</v>
      </c>
      <c r="K18" s="1704" t="s">
        <v>18</v>
      </c>
      <c r="L18" s="1704" t="s">
        <v>19</v>
      </c>
      <c r="M18" s="1700" t="s">
        <v>20</v>
      </c>
    </row>
    <row r="19" spans="1:13" ht="16.5" thickBot="1" x14ac:dyDescent="0.3">
      <c r="A19" s="1707"/>
      <c r="B19" s="1709"/>
      <c r="C19" s="1709"/>
      <c r="D19" s="1709"/>
      <c r="E19" s="1391" t="s">
        <v>21</v>
      </c>
      <c r="F19" s="1711"/>
      <c r="G19" s="1703"/>
      <c r="H19" s="1703"/>
      <c r="I19" s="1705"/>
      <c r="J19" s="1705"/>
      <c r="K19" s="1705"/>
      <c r="L19" s="1705"/>
      <c r="M19" s="1701"/>
    </row>
    <row r="20" spans="1:13" ht="18.75" x14ac:dyDescent="0.3">
      <c r="A20" s="1387" t="s">
        <v>1140</v>
      </c>
      <c r="B20" s="1236"/>
      <c r="C20" s="1387"/>
      <c r="D20" s="1387"/>
      <c r="E20" s="1388"/>
      <c r="F20" s="1239"/>
      <c r="G20" s="1389"/>
      <c r="H20" s="1389"/>
      <c r="I20" s="1392"/>
      <c r="J20" s="1388"/>
      <c r="K20" s="1388"/>
      <c r="L20" s="1388"/>
      <c r="M20" s="1389"/>
    </row>
    <row r="21" spans="1:13" ht="18.75" x14ac:dyDescent="0.3">
      <c r="A21" s="955" t="s">
        <v>1645</v>
      </c>
      <c r="B21" s="950" t="s">
        <v>806</v>
      </c>
      <c r="C21" s="955" t="s">
        <v>142</v>
      </c>
      <c r="D21" s="955" t="s">
        <v>1065</v>
      </c>
      <c r="E21" s="956">
        <v>260000</v>
      </c>
      <c r="F21" s="952">
        <v>0</v>
      </c>
      <c r="G21" s="957">
        <v>260000</v>
      </c>
      <c r="H21" s="953">
        <v>7462</v>
      </c>
      <c r="I21" s="954">
        <v>50070.080000000002</v>
      </c>
      <c r="J21" s="951">
        <v>6589.14</v>
      </c>
      <c r="K21" s="951">
        <v>4169.3999999999996</v>
      </c>
      <c r="L21" s="951">
        <f>+H21+I21+J21+K21</f>
        <v>68290.62</v>
      </c>
      <c r="M21" s="953">
        <f>+G21-L21</f>
        <v>191709.38</v>
      </c>
    </row>
    <row r="22" spans="1:13" ht="18.75" x14ac:dyDescent="0.3">
      <c r="A22" s="958" t="s">
        <v>1646</v>
      </c>
      <c r="B22" s="950" t="s">
        <v>806</v>
      </c>
      <c r="C22" s="959" t="s">
        <v>30</v>
      </c>
      <c r="D22" s="955" t="s">
        <v>1065</v>
      </c>
      <c r="E22" s="951">
        <v>210000</v>
      </c>
      <c r="F22" s="952">
        <v>0</v>
      </c>
      <c r="G22" s="953">
        <v>210000</v>
      </c>
      <c r="H22" s="953">
        <v>6027</v>
      </c>
      <c r="I22" s="954">
        <v>37980.120000000003</v>
      </c>
      <c r="J22" s="951">
        <v>6384</v>
      </c>
      <c r="K22" s="951">
        <v>4169.3999999999996</v>
      </c>
      <c r="L22" s="951">
        <f>+H22+I22+J22+K22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3">
        <v>3731</v>
      </c>
      <c r="I23" s="954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4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4</v>
      </c>
      <c r="D25" s="962"/>
      <c r="E25" s="963">
        <f>SUM(E21:E24)</f>
        <v>660000</v>
      </c>
      <c r="F25" s="964">
        <f t="shared" ref="F25:J25" si="0">SUM(F21:F24)</f>
        <v>0</v>
      </c>
      <c r="G25" s="965">
        <f t="shared" si="0"/>
        <v>660000</v>
      </c>
      <c r="H25" s="966">
        <f t="shared" si="0"/>
        <v>18942</v>
      </c>
      <c r="I25" s="966">
        <f>SUM(I21:I24)</f>
        <v>109841.27</v>
      </c>
      <c r="J25" s="963">
        <f t="shared" si="0"/>
        <v>18749.14</v>
      </c>
      <c r="K25" s="963">
        <f>SUM(K21:K24)</f>
        <v>14312.46</v>
      </c>
      <c r="L25" s="963">
        <f>SUM(L21:L24)</f>
        <v>161844.87</v>
      </c>
      <c r="M25" s="965">
        <f>SUM(M21:M24)</f>
        <v>498155.13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3"/>
      <c r="I26" s="954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3"/>
      <c r="I27" s="954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3">
        <v>2726.5</v>
      </c>
      <c r="I28" s="954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1191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1191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1191">
        <v>89.81</v>
      </c>
      <c r="J31" s="951">
        <v>1140</v>
      </c>
      <c r="K31" s="951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6">
        <f>SUM(H28:H31)</f>
        <v>6299.65</v>
      </c>
      <c r="I32" s="966">
        <f t="shared" si="2"/>
        <v>12463.43</v>
      </c>
      <c r="J32" s="963">
        <f t="shared" si="2"/>
        <v>6672.7999999999993</v>
      </c>
      <c r="K32" s="963">
        <f>SUM(K28:K31)</f>
        <v>13585.37</v>
      </c>
      <c r="L32" s="963">
        <f t="shared" si="2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3"/>
      <c r="I33" s="954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5"/>
      <c r="I34" s="966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3">
        <v>5309.5</v>
      </c>
      <c r="I35" s="954">
        <v>30812.9</v>
      </c>
      <c r="J35" s="951">
        <v>5624</v>
      </c>
      <c r="K35" s="951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679.3</v>
      </c>
      <c r="J36" s="951">
        <v>1322.4</v>
      </c>
      <c r="K36" s="951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6">
        <f t="shared" si="5"/>
        <v>9384.9</v>
      </c>
      <c r="I39" s="966">
        <f t="shared" si="5"/>
        <v>34988.5</v>
      </c>
      <c r="J39" s="963">
        <f t="shared" si="5"/>
        <v>9940.7999999999993</v>
      </c>
      <c r="K39" s="963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L43" si="6">SUM(H42)</f>
        <v>2152.5</v>
      </c>
      <c r="I43" s="966">
        <f t="shared" si="6"/>
        <v>6309.38</v>
      </c>
      <c r="J43" s="963">
        <f t="shared" si="6"/>
        <v>2280</v>
      </c>
      <c r="K43" s="963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6">
        <f t="shared" si="7"/>
        <v>2109.4499999999998</v>
      </c>
      <c r="I48" s="1192">
        <f t="shared" si="7"/>
        <v>936.62</v>
      </c>
      <c r="J48" s="963">
        <f t="shared" si="7"/>
        <v>2234.4</v>
      </c>
      <c r="K48" s="963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7">
        <v>861</v>
      </c>
      <c r="I53" s="1318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1191">
        <v>0</v>
      </c>
      <c r="J54" s="951">
        <v>1064</v>
      </c>
      <c r="K54" s="951">
        <v>7509.27</v>
      </c>
      <c r="L54" s="951">
        <f t="shared" ref="L54" si="8">+H54+I54+J54+K54</f>
        <v>9577.77</v>
      </c>
      <c r="M54" s="951">
        <f>+G54-L54</f>
        <v>25422.23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1191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233">
        <f>SUM(K51:K56)</f>
        <v>8905.9700000000012</v>
      </c>
      <c r="L57" s="1233">
        <f t="shared" si="9"/>
        <v>23899.410000000003</v>
      </c>
      <c r="M57" s="1233">
        <f t="shared" si="9"/>
        <v>198100.59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234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40"/>
      <c r="I59" s="1241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4">
        <v>1248.45</v>
      </c>
      <c r="I60" s="1191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1191">
        <v>89.81</v>
      </c>
      <c r="J61" s="951">
        <v>1140</v>
      </c>
      <c r="K61" s="951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1191">
        <v>89.81</v>
      </c>
      <c r="J62" s="951">
        <v>1140</v>
      </c>
      <c r="K62" s="951">
        <v>454.5</v>
      </c>
      <c r="L62" s="951">
        <v>2760.56</v>
      </c>
      <c r="M62" s="951">
        <f t="shared" si="10"/>
        <v>34739.440000000002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1116.24</v>
      </c>
      <c r="J63" s="963">
        <f t="shared" si="11"/>
        <v>3602.4</v>
      </c>
      <c r="K63" s="963">
        <f>SUM(K60:K62)</f>
        <v>1004.5</v>
      </c>
      <c r="L63" s="963">
        <f t="shared" si="11"/>
        <v>9124.09</v>
      </c>
      <c r="M63" s="963">
        <f t="shared" si="11"/>
        <v>109375.91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5"/>
      <c r="I64" s="966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5"/>
      <c r="I65" s="966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3">
        <v>1248.45</v>
      </c>
      <c r="I66" s="954">
        <v>936.62</v>
      </c>
      <c r="J66" s="951">
        <v>1322.4</v>
      </c>
      <c r="K66" s="951">
        <v>25</v>
      </c>
      <c r="L66" s="951">
        <f t="shared" ref="L66:L78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3">
        <v>1248.45</v>
      </c>
      <c r="I67" s="1191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1191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3">
        <v>1004.5</v>
      </c>
      <c r="I69" s="1191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4">
        <v>861</v>
      </c>
      <c r="I70" s="1191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ref="M71:M78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3">
        <v>861</v>
      </c>
      <c r="I74" s="1191">
        <v>0</v>
      </c>
      <c r="J74" s="951">
        <v>912</v>
      </c>
      <c r="K74" s="951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61" t="s">
        <v>755</v>
      </c>
      <c r="B79" s="950"/>
      <c r="C79" s="962">
        <v>13</v>
      </c>
      <c r="D79" s="962"/>
      <c r="E79" s="963">
        <f>SUM(E66:E78)</f>
        <v>422000</v>
      </c>
      <c r="F79" s="1071">
        <v>0</v>
      </c>
      <c r="G79" s="963">
        <f t="shared" ref="G79:M79" si="14">SUM(G66:G78)</f>
        <v>422000</v>
      </c>
      <c r="H79" s="963">
        <f t="shared" si="14"/>
        <v>12111.4</v>
      </c>
      <c r="I79" s="963">
        <f t="shared" si="14"/>
        <v>1873.24</v>
      </c>
      <c r="J79" s="963">
        <f t="shared" si="14"/>
        <v>12828.8</v>
      </c>
      <c r="K79" s="963">
        <f>SUM(K66:K78)</f>
        <v>11000.46</v>
      </c>
      <c r="L79" s="963">
        <f t="shared" si="14"/>
        <v>37813.9</v>
      </c>
      <c r="M79" s="963">
        <f t="shared" si="14"/>
        <v>384186.1</v>
      </c>
    </row>
    <row r="80" spans="1:13" ht="18.75" x14ac:dyDescent="0.3">
      <c r="A80" s="958"/>
      <c r="B80" s="950"/>
      <c r="C80" s="960"/>
      <c r="D80" s="960"/>
      <c r="E80" s="951"/>
      <c r="F80" s="952"/>
      <c r="G80" s="953"/>
      <c r="H80" s="953"/>
      <c r="I80" s="954"/>
      <c r="J80" s="951"/>
      <c r="K80" s="951"/>
      <c r="L80" s="951"/>
      <c r="M80" s="953"/>
    </row>
    <row r="81" spans="1:13" ht="18.75" x14ac:dyDescent="0.3">
      <c r="A81" s="975" t="s">
        <v>1665</v>
      </c>
      <c r="B81" s="950"/>
      <c r="C81" s="967"/>
      <c r="D81" s="967"/>
      <c r="E81" s="963"/>
      <c r="F81" s="964"/>
      <c r="G81" s="965"/>
      <c r="H81" s="965"/>
      <c r="I81" s="966"/>
      <c r="J81" s="963"/>
      <c r="K81" s="963"/>
      <c r="L81" s="963"/>
      <c r="M81" s="965"/>
    </row>
    <row r="82" spans="1:13" ht="18.75" x14ac:dyDescent="0.3">
      <c r="A82" s="955" t="s">
        <v>1666</v>
      </c>
      <c r="B82" s="950" t="s">
        <v>807</v>
      </c>
      <c r="C82" s="960" t="s">
        <v>1778</v>
      </c>
      <c r="D82" s="960" t="s">
        <v>307</v>
      </c>
      <c r="E82" s="951">
        <v>43500</v>
      </c>
      <c r="F82" s="952">
        <v>0</v>
      </c>
      <c r="G82" s="953">
        <v>43500</v>
      </c>
      <c r="H82" s="953">
        <v>1248.45</v>
      </c>
      <c r="I82" s="1191">
        <v>936.62</v>
      </c>
      <c r="J82" s="951">
        <v>1322.4</v>
      </c>
      <c r="K82" s="951">
        <v>1025</v>
      </c>
      <c r="L82" s="951">
        <f t="shared" ref="L82:L90" si="15">+H82+I82+J82+K82</f>
        <v>4532.47</v>
      </c>
      <c r="M82" s="953">
        <f>+G82-L82</f>
        <v>38967.53</v>
      </c>
    </row>
    <row r="83" spans="1:13" ht="18.75" x14ac:dyDescent="0.3">
      <c r="A83" s="955" t="s">
        <v>760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3">
        <v>717.5</v>
      </c>
      <c r="I83" s="1191">
        <v>0</v>
      </c>
      <c r="J83" s="951">
        <v>760</v>
      </c>
      <c r="K83" s="951">
        <v>125</v>
      </c>
      <c r="L83" s="951">
        <f t="shared" si="15"/>
        <v>1602.5</v>
      </c>
      <c r="M83" s="953">
        <f t="shared" ref="M83:M91" si="16">+G83-L83</f>
        <v>23397.5</v>
      </c>
    </row>
    <row r="84" spans="1:13" ht="18.75" x14ac:dyDescent="0.3">
      <c r="A84" s="955" t="s">
        <v>860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728</v>
      </c>
      <c r="L84" s="951">
        <f t="shared" si="15"/>
        <v>2205.5</v>
      </c>
      <c r="M84" s="953">
        <f t="shared" si="16"/>
        <v>22794.5</v>
      </c>
    </row>
    <row r="85" spans="1:13" ht="18.75" x14ac:dyDescent="0.3">
      <c r="A85" s="955" t="s">
        <v>1667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1296.7</v>
      </c>
      <c r="L85" s="951">
        <f t="shared" si="15"/>
        <v>2774.2</v>
      </c>
      <c r="M85" s="953">
        <f t="shared" si="16"/>
        <v>22225.8</v>
      </c>
    </row>
    <row r="86" spans="1:13" ht="21" customHeight="1" x14ac:dyDescent="0.3">
      <c r="A86" s="955" t="s">
        <v>1668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25</v>
      </c>
      <c r="L86" s="951">
        <f t="shared" si="15"/>
        <v>1502.5</v>
      </c>
      <c r="M86" s="953">
        <f t="shared" si="16"/>
        <v>23497.5</v>
      </c>
    </row>
    <row r="87" spans="1:13" ht="18.75" x14ac:dyDescent="0.3">
      <c r="A87" s="955" t="s">
        <v>1669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1191">
        <v>0</v>
      </c>
      <c r="J87" s="951">
        <v>760</v>
      </c>
      <c r="K87" s="951">
        <v>25</v>
      </c>
      <c r="L87" s="951">
        <f t="shared" si="15"/>
        <v>1502.5</v>
      </c>
      <c r="M87" s="953">
        <f t="shared" si="16"/>
        <v>23497.5</v>
      </c>
    </row>
    <row r="88" spans="1:13" ht="18.75" x14ac:dyDescent="0.3">
      <c r="A88" s="955" t="s">
        <v>1670</v>
      </c>
      <c r="B88" s="968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25</v>
      </c>
      <c r="L88" s="951">
        <f t="shared" si="15"/>
        <v>1502.5</v>
      </c>
      <c r="M88" s="953">
        <f t="shared" si="16"/>
        <v>23497.5</v>
      </c>
    </row>
    <row r="89" spans="1:13" ht="18.75" x14ac:dyDescent="0.3">
      <c r="A89" s="955" t="s">
        <v>1671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25</v>
      </c>
      <c r="L89" s="951">
        <f t="shared" si="15"/>
        <v>1502.5</v>
      </c>
      <c r="M89" s="953">
        <f t="shared" si="16"/>
        <v>23497.5</v>
      </c>
    </row>
    <row r="90" spans="1:13" ht="18.75" x14ac:dyDescent="0.3">
      <c r="A90" s="955" t="s">
        <v>1672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5"/>
        <v>1502.5</v>
      </c>
      <c r="M90" s="953">
        <f t="shared" si="16"/>
        <v>23497.5</v>
      </c>
    </row>
    <row r="91" spans="1:13" ht="19.5" customHeight="1" x14ac:dyDescent="0.3">
      <c r="A91" s="955" t="s">
        <v>1075</v>
      </c>
      <c r="B91" s="950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4353.66</v>
      </c>
      <c r="L91" s="951">
        <f>+H91+I91+J91+K91</f>
        <v>5831.16</v>
      </c>
      <c r="M91" s="953">
        <f t="shared" si="16"/>
        <v>19168.84</v>
      </c>
    </row>
    <row r="92" spans="1:13" ht="18.75" x14ac:dyDescent="0.3">
      <c r="A92" s="961" t="s">
        <v>763</v>
      </c>
      <c r="B92" s="950"/>
      <c r="C92" s="962">
        <v>10</v>
      </c>
      <c r="D92" s="962"/>
      <c r="E92" s="963">
        <f>SUM(E82:E91)</f>
        <v>268500</v>
      </c>
      <c r="F92" s="1071">
        <v>0</v>
      </c>
      <c r="G92" s="963">
        <f t="shared" ref="G92:M92" si="17">SUM(G82:G91)</f>
        <v>268500</v>
      </c>
      <c r="H92" s="966">
        <f t="shared" si="17"/>
        <v>7705.95</v>
      </c>
      <c r="I92" s="966">
        <f t="shared" si="17"/>
        <v>936.62</v>
      </c>
      <c r="J92" s="963">
        <f t="shared" si="17"/>
        <v>8162.4</v>
      </c>
      <c r="K92" s="963">
        <f>SUM(K82:K91)</f>
        <v>7653.36</v>
      </c>
      <c r="L92" s="963">
        <f t="shared" si="17"/>
        <v>24458.33</v>
      </c>
      <c r="M92" s="963">
        <f t="shared" si="17"/>
        <v>244041.67</v>
      </c>
    </row>
    <row r="93" spans="1:13" ht="18.75" x14ac:dyDescent="0.3">
      <c r="A93" s="958"/>
      <c r="B93" s="950"/>
      <c r="C93" s="967"/>
      <c r="D93" s="967"/>
      <c r="E93" s="951"/>
      <c r="F93" s="952"/>
      <c r="G93" s="953"/>
      <c r="H93" s="953"/>
      <c r="I93" s="954"/>
      <c r="J93" s="951"/>
      <c r="K93" s="951"/>
      <c r="L93" s="951"/>
      <c r="M93" s="953"/>
    </row>
    <row r="94" spans="1:13" ht="18.75" x14ac:dyDescent="0.3">
      <c r="A94" s="961" t="s">
        <v>1126</v>
      </c>
      <c r="B94" s="950"/>
      <c r="C94" s="960"/>
      <c r="D94" s="960"/>
      <c r="E94" s="951"/>
      <c r="F94" s="964"/>
      <c r="G94" s="953"/>
      <c r="H94" s="953"/>
      <c r="I94" s="954"/>
      <c r="J94" s="951"/>
      <c r="K94" s="951"/>
      <c r="L94" s="951"/>
      <c r="M94" s="953"/>
    </row>
    <row r="95" spans="1:13" ht="18.75" x14ac:dyDescent="0.3">
      <c r="A95" s="955" t="s">
        <v>1641</v>
      </c>
      <c r="B95" s="950" t="s">
        <v>807</v>
      </c>
      <c r="C95" s="960" t="s">
        <v>1673</v>
      </c>
      <c r="D95" s="960" t="s">
        <v>1069</v>
      </c>
      <c r="E95" s="951">
        <v>55000</v>
      </c>
      <c r="F95" s="952">
        <v>0</v>
      </c>
      <c r="G95" s="953">
        <v>55000</v>
      </c>
      <c r="H95" s="953">
        <v>1578.5</v>
      </c>
      <c r="I95" s="987">
        <v>2559.6799999999998</v>
      </c>
      <c r="J95" s="951">
        <v>1672</v>
      </c>
      <c r="K95" s="951">
        <v>25</v>
      </c>
      <c r="L95" s="951">
        <f>+H95+I95+J95+K95</f>
        <v>5835.18</v>
      </c>
      <c r="M95" s="953">
        <f>+G95-L95</f>
        <v>49164.82</v>
      </c>
    </row>
    <row r="96" spans="1:13" ht="18.75" x14ac:dyDescent="0.3">
      <c r="A96" s="961" t="s">
        <v>749</v>
      </c>
      <c r="B96" s="950"/>
      <c r="C96" s="962">
        <v>1</v>
      </c>
      <c r="D96" s="962"/>
      <c r="E96" s="963">
        <f>SUM(E95:E95)</f>
        <v>55000</v>
      </c>
      <c r="F96" s="964">
        <f t="shared" ref="F96:M96" si="18">SUM(F95:F95)</f>
        <v>0</v>
      </c>
      <c r="G96" s="965">
        <f t="shared" si="18"/>
        <v>55000</v>
      </c>
      <c r="H96" s="966">
        <f t="shared" si="18"/>
        <v>1578.5</v>
      </c>
      <c r="I96" s="966">
        <f t="shared" si="18"/>
        <v>2559.6799999999998</v>
      </c>
      <c r="J96" s="963">
        <f t="shared" si="18"/>
        <v>1672</v>
      </c>
      <c r="K96" s="963">
        <f>SUM(K95:K95)</f>
        <v>25</v>
      </c>
      <c r="L96" s="963">
        <f t="shared" si="18"/>
        <v>5835.18</v>
      </c>
      <c r="M96" s="965">
        <f t="shared" si="18"/>
        <v>49164.82</v>
      </c>
    </row>
    <row r="97" spans="1:13" ht="18.75" x14ac:dyDescent="0.3">
      <c r="A97" s="958"/>
      <c r="B97" s="950"/>
      <c r="C97" s="960"/>
      <c r="D97" s="960"/>
      <c r="E97" s="951"/>
      <c r="F97" s="952"/>
      <c r="G97" s="953"/>
      <c r="H97" s="953"/>
      <c r="I97" s="954"/>
      <c r="J97" s="951"/>
      <c r="K97" s="951"/>
      <c r="L97" s="951"/>
      <c r="M97" s="953"/>
    </row>
    <row r="98" spans="1:13" ht="18.75" x14ac:dyDescent="0.3">
      <c r="A98" s="961" t="s">
        <v>1127</v>
      </c>
      <c r="B98" s="950"/>
      <c r="C98" s="960"/>
      <c r="D98" s="960"/>
      <c r="E98" s="951"/>
      <c r="F98" s="952"/>
      <c r="G98" s="953"/>
      <c r="H98" s="953"/>
      <c r="I98" s="954"/>
      <c r="J98" s="951"/>
      <c r="K98" s="951"/>
      <c r="L98" s="951"/>
      <c r="M98" s="953"/>
    </row>
    <row r="99" spans="1:13" ht="18.75" x14ac:dyDescent="0.3">
      <c r="A99" s="955" t="s">
        <v>1642</v>
      </c>
      <c r="B99" s="950" t="s">
        <v>806</v>
      </c>
      <c r="C99" s="960" t="s">
        <v>1675</v>
      </c>
      <c r="D99" s="960" t="s">
        <v>1069</v>
      </c>
      <c r="E99" s="951">
        <v>55000</v>
      </c>
      <c r="F99" s="974">
        <v>0</v>
      </c>
      <c r="G99" s="951">
        <v>55000</v>
      </c>
      <c r="H99" s="951">
        <v>1578.5</v>
      </c>
      <c r="I99" s="954">
        <v>2559.6799999999998</v>
      </c>
      <c r="J99" s="951">
        <v>1672</v>
      </c>
      <c r="K99" s="951">
        <v>1296.7</v>
      </c>
      <c r="L99" s="951">
        <f>+H99+I99+J99+K99</f>
        <v>7106.88</v>
      </c>
      <c r="M99" s="953">
        <f>+G99-L99</f>
        <v>47893.120000000003</v>
      </c>
    </row>
    <row r="100" spans="1:13" ht="18.75" x14ac:dyDescent="0.3">
      <c r="A100" s="955" t="s">
        <v>1315</v>
      </c>
      <c r="B100" s="968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1">
        <v>1248.45</v>
      </c>
      <c r="I100" s="1191">
        <v>936.62</v>
      </c>
      <c r="J100" s="951">
        <v>1322.4</v>
      </c>
      <c r="K100" s="951">
        <v>1296.7</v>
      </c>
      <c r="L100" s="951">
        <f>+H100+I100+J100+K100</f>
        <v>4804.17</v>
      </c>
      <c r="M100" s="953">
        <f>+G100-L100</f>
        <v>38695.83</v>
      </c>
    </row>
    <row r="101" spans="1:13" ht="18.75" x14ac:dyDescent="0.3">
      <c r="A101" s="961" t="s">
        <v>749</v>
      </c>
      <c r="B101" s="950"/>
      <c r="C101" s="962">
        <v>2</v>
      </c>
      <c r="D101" s="962"/>
      <c r="E101" s="963">
        <f>SUM(E99:E100)</f>
        <v>98500</v>
      </c>
      <c r="F101" s="952">
        <v>0</v>
      </c>
      <c r="G101" s="963">
        <f t="shared" ref="G101:M101" si="19">SUM(G99:G100)</f>
        <v>98500</v>
      </c>
      <c r="H101" s="966">
        <f t="shared" si="19"/>
        <v>2826.95</v>
      </c>
      <c r="I101" s="966">
        <f t="shared" si="19"/>
        <v>3496.2999999999997</v>
      </c>
      <c r="J101" s="963">
        <f t="shared" si="19"/>
        <v>2994.4</v>
      </c>
      <c r="K101" s="963">
        <f t="shared" si="19"/>
        <v>2593.4</v>
      </c>
      <c r="L101" s="963">
        <f t="shared" si="19"/>
        <v>11911.05</v>
      </c>
      <c r="M101" s="963">
        <f t="shared" si="19"/>
        <v>86588.950000000012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1676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951">
        <v>5368.48</v>
      </c>
      <c r="J104" s="951">
        <v>2128</v>
      </c>
      <c r="K104" s="951">
        <v>25</v>
      </c>
      <c r="L104" s="951">
        <f>+H104+I104+J104+K104</f>
        <v>9530.48</v>
      </c>
      <c r="M104" s="951">
        <f>+G104-L104</f>
        <v>60469.520000000004</v>
      </c>
    </row>
    <row r="105" spans="1:13" ht="18.75" x14ac:dyDescent="0.3">
      <c r="A105" s="955" t="s">
        <v>124</v>
      </c>
      <c r="B105" s="968" t="s">
        <v>807</v>
      </c>
      <c r="C105" s="960" t="s">
        <v>604</v>
      </c>
      <c r="D105" s="960" t="s">
        <v>1069</v>
      </c>
      <c r="E105" s="951">
        <v>70000</v>
      </c>
      <c r="F105" s="974">
        <v>0</v>
      </c>
      <c r="G105" s="951">
        <v>70000</v>
      </c>
      <c r="H105" s="951">
        <v>2009</v>
      </c>
      <c r="I105" s="951">
        <v>4682.29</v>
      </c>
      <c r="J105" s="951">
        <v>2128</v>
      </c>
      <c r="K105" s="951">
        <v>3555.92</v>
      </c>
      <c r="L105" s="951">
        <v>12375.21</v>
      </c>
      <c r="M105" s="951">
        <v>57624.79</v>
      </c>
    </row>
    <row r="106" spans="1:13" ht="18.75" x14ac:dyDescent="0.3">
      <c r="A106" s="961" t="s">
        <v>749</v>
      </c>
      <c r="B106" s="950"/>
      <c r="C106" s="962">
        <v>2</v>
      </c>
      <c r="D106" s="962"/>
      <c r="E106" s="963">
        <f>SUM(E104:E105)</f>
        <v>140000</v>
      </c>
      <c r="F106" s="1071">
        <v>0</v>
      </c>
      <c r="G106" s="963">
        <f t="shared" ref="G106:J106" si="20">SUM(G104:G105)</f>
        <v>140000</v>
      </c>
      <c r="H106" s="963">
        <f t="shared" si="20"/>
        <v>4018</v>
      </c>
      <c r="I106" s="963">
        <f>SUM(I104:I105)</f>
        <v>10050.77</v>
      </c>
      <c r="J106" s="963">
        <f t="shared" si="20"/>
        <v>4256</v>
      </c>
      <c r="K106" s="963">
        <f>SUM(K104:K105)</f>
        <v>3580.92</v>
      </c>
      <c r="L106" s="963">
        <f>SUM(L104:L105)</f>
        <v>21905.69</v>
      </c>
      <c r="M106" s="963">
        <f>SUM(M104:M105)</f>
        <v>118094.31</v>
      </c>
    </row>
    <row r="107" spans="1:13" ht="18.75" x14ac:dyDescent="0.3">
      <c r="A107" s="961"/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20.25" customHeight="1" x14ac:dyDescent="0.3">
      <c r="A108" s="981" t="s">
        <v>1167</v>
      </c>
      <c r="B108" s="950"/>
      <c r="C108" s="962"/>
      <c r="D108" s="962"/>
      <c r="E108" s="963"/>
      <c r="F108" s="964"/>
      <c r="G108" s="965"/>
      <c r="H108" s="965"/>
      <c r="I108" s="966"/>
      <c r="J108" s="963"/>
      <c r="K108" s="963"/>
      <c r="L108" s="963"/>
      <c r="M108" s="965"/>
    </row>
    <row r="109" spans="1:13" s="259" customFormat="1" ht="18.75" x14ac:dyDescent="0.3">
      <c r="A109" s="1258" t="s">
        <v>1168</v>
      </c>
      <c r="B109" s="1256" t="s">
        <v>807</v>
      </c>
      <c r="C109" s="1257" t="s">
        <v>1564</v>
      </c>
      <c r="D109" s="1257" t="s">
        <v>1069</v>
      </c>
      <c r="E109" s="954">
        <v>80000</v>
      </c>
      <c r="F109" s="1191">
        <v>0</v>
      </c>
      <c r="G109" s="954">
        <v>80000</v>
      </c>
      <c r="H109" s="954">
        <v>2296</v>
      </c>
      <c r="I109" s="954">
        <v>7400.87</v>
      </c>
      <c r="J109" s="954">
        <v>2432</v>
      </c>
      <c r="K109" s="951">
        <v>2134</v>
      </c>
      <c r="L109" s="954">
        <f>SUM(H109:K109)</f>
        <v>14262.869999999999</v>
      </c>
      <c r="M109" s="954">
        <f>+E109-L109</f>
        <v>65737.13</v>
      </c>
    </row>
    <row r="110" spans="1:13" ht="18.75" x14ac:dyDescent="0.3">
      <c r="A110" s="955" t="s">
        <v>1053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4">
        <f t="shared" ref="L110:L111" si="21">SUM(H110:K110)</f>
        <v>3532.4700000000003</v>
      </c>
      <c r="M110" s="951">
        <f>+G110-L110</f>
        <v>39967.53</v>
      </c>
    </row>
    <row r="111" spans="1:13" ht="18.75" x14ac:dyDescent="0.3">
      <c r="A111" s="955" t="s">
        <v>1147</v>
      </c>
      <c r="B111" s="950" t="s">
        <v>807</v>
      </c>
      <c r="C111" s="960" t="s">
        <v>276</v>
      </c>
      <c r="D111" s="960" t="s">
        <v>307</v>
      </c>
      <c r="E111" s="951">
        <v>43500</v>
      </c>
      <c r="F111" s="974">
        <v>0</v>
      </c>
      <c r="G111" s="951">
        <v>43500</v>
      </c>
      <c r="H111" s="951">
        <v>1248.45</v>
      </c>
      <c r="I111" s="1191">
        <v>936.62</v>
      </c>
      <c r="J111" s="951">
        <v>1322.4</v>
      </c>
      <c r="K111" s="951">
        <v>25</v>
      </c>
      <c r="L111" s="954">
        <f t="shared" si="21"/>
        <v>3532.4700000000003</v>
      </c>
      <c r="M111" s="951">
        <f>+G111-L111</f>
        <v>39967.53</v>
      </c>
    </row>
    <row r="112" spans="1:13" ht="18.75" x14ac:dyDescent="0.3">
      <c r="A112" s="961" t="s">
        <v>749</v>
      </c>
      <c r="B112" s="950"/>
      <c r="C112" s="962">
        <v>3</v>
      </c>
      <c r="D112" s="962"/>
      <c r="E112" s="963">
        <f>SUM(E109:E111)</f>
        <v>167000</v>
      </c>
      <c r="F112" s="1071">
        <v>0</v>
      </c>
      <c r="G112" s="963">
        <f t="shared" ref="G112:M112" si="22">SUM(G109:G111)</f>
        <v>167000</v>
      </c>
      <c r="H112" s="963">
        <f t="shared" si="22"/>
        <v>4792.8999999999996</v>
      </c>
      <c r="I112" s="963">
        <f t="shared" si="22"/>
        <v>9274.11</v>
      </c>
      <c r="J112" s="963">
        <f t="shared" si="22"/>
        <v>5076.8</v>
      </c>
      <c r="K112" s="963">
        <f>SUM(K109:K111)</f>
        <v>2184</v>
      </c>
      <c r="L112" s="963">
        <f>SUM(L109:L111)</f>
        <v>21327.81</v>
      </c>
      <c r="M112" s="963">
        <f t="shared" si="22"/>
        <v>145672.19</v>
      </c>
    </row>
    <row r="113" spans="1:13" ht="18.75" x14ac:dyDescent="0.3">
      <c r="A113" s="961"/>
      <c r="B113" s="950"/>
      <c r="C113" s="962"/>
      <c r="D113" s="962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61" t="s">
        <v>1128</v>
      </c>
      <c r="B114" s="950"/>
      <c r="C114" s="967"/>
      <c r="D114" s="967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18.75" x14ac:dyDescent="0.3">
      <c r="A115" s="958" t="s">
        <v>47</v>
      </c>
      <c r="B115" s="950" t="s">
        <v>806</v>
      </c>
      <c r="C115" s="960" t="s">
        <v>1677</v>
      </c>
      <c r="D115" s="960" t="s">
        <v>1069</v>
      </c>
      <c r="E115" s="951">
        <v>80000</v>
      </c>
      <c r="F115" s="952">
        <v>0</v>
      </c>
      <c r="G115" s="953">
        <v>80000</v>
      </c>
      <c r="H115" s="953">
        <v>2296</v>
      </c>
      <c r="I115" s="954">
        <v>6972</v>
      </c>
      <c r="J115" s="951">
        <v>2432</v>
      </c>
      <c r="K115" s="951">
        <v>1740.46</v>
      </c>
      <c r="L115" s="951">
        <f>+H115+I115+J115+K115</f>
        <v>13440.46</v>
      </c>
      <c r="M115" s="953">
        <f>+G115-L115</f>
        <v>66559.540000000008</v>
      </c>
    </row>
    <row r="116" spans="1:13" ht="18.75" x14ac:dyDescent="0.3">
      <c r="A116" s="961" t="s">
        <v>749</v>
      </c>
      <c r="B116" s="950"/>
      <c r="C116" s="962">
        <v>1</v>
      </c>
      <c r="D116" s="962"/>
      <c r="E116" s="963">
        <f>SUM(E115:E115)</f>
        <v>80000</v>
      </c>
      <c r="F116" s="952">
        <v>0</v>
      </c>
      <c r="G116" s="965">
        <f t="shared" ref="G116:L116" si="23">SUM(G115:G115)</f>
        <v>80000</v>
      </c>
      <c r="H116" s="965">
        <f t="shared" si="23"/>
        <v>2296</v>
      </c>
      <c r="I116" s="966">
        <f t="shared" si="23"/>
        <v>6972</v>
      </c>
      <c r="J116" s="963">
        <f t="shared" si="23"/>
        <v>2432</v>
      </c>
      <c r="K116" s="963">
        <f>SUM(K115:K115)</f>
        <v>1740.46</v>
      </c>
      <c r="L116" s="963">
        <f t="shared" si="23"/>
        <v>13440.46</v>
      </c>
      <c r="M116" s="965">
        <f>SUM(M115:M115)</f>
        <v>66559.540000000008</v>
      </c>
    </row>
    <row r="117" spans="1:13" ht="18.75" x14ac:dyDescent="0.3">
      <c r="A117" s="961"/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2.5" customHeight="1" x14ac:dyDescent="0.3">
      <c r="A118" s="982" t="s">
        <v>1462</v>
      </c>
      <c r="B118" s="950"/>
      <c r="C118" s="967"/>
      <c r="D118" s="967"/>
      <c r="E118" s="963"/>
      <c r="F118" s="964"/>
      <c r="G118" s="965"/>
      <c r="H118" s="965"/>
      <c r="I118" s="966"/>
      <c r="J118" s="963"/>
      <c r="K118" s="963"/>
      <c r="L118" s="963"/>
      <c r="M118" s="965"/>
    </row>
    <row r="119" spans="1:13" ht="20.25" customHeight="1" x14ac:dyDescent="0.3">
      <c r="A119" s="1242" t="s">
        <v>1678</v>
      </c>
      <c r="B119" s="950" t="s">
        <v>806</v>
      </c>
      <c r="C119" s="960" t="s">
        <v>1265</v>
      </c>
      <c r="D119" s="960" t="s">
        <v>1066</v>
      </c>
      <c r="E119" s="951">
        <v>185000</v>
      </c>
      <c r="F119" s="952">
        <v>0</v>
      </c>
      <c r="G119" s="953">
        <v>185000</v>
      </c>
      <c r="H119" s="953">
        <v>5309.5</v>
      </c>
      <c r="I119" s="954">
        <v>32099.49</v>
      </c>
      <c r="J119" s="951">
        <v>5624</v>
      </c>
      <c r="K119" s="951">
        <v>25</v>
      </c>
      <c r="L119" s="951">
        <f>+H119+I119+J119+K119</f>
        <v>43057.990000000005</v>
      </c>
      <c r="M119" s="953">
        <f>+G119-L119</f>
        <v>141942.01</v>
      </c>
    </row>
    <row r="120" spans="1:13" ht="18.75" x14ac:dyDescent="0.3">
      <c r="A120" s="955" t="s">
        <v>65</v>
      </c>
      <c r="B120" s="968" t="s">
        <v>806</v>
      </c>
      <c r="C120" s="960" t="s">
        <v>1174</v>
      </c>
      <c r="D120" s="960" t="s">
        <v>1069</v>
      </c>
      <c r="E120" s="951">
        <v>70000</v>
      </c>
      <c r="F120" s="974">
        <v>0</v>
      </c>
      <c r="G120" s="951">
        <v>70000</v>
      </c>
      <c r="H120" s="951">
        <v>2009</v>
      </c>
      <c r="I120" s="1191">
        <v>5025.38</v>
      </c>
      <c r="J120" s="951">
        <v>2128</v>
      </c>
      <c r="K120" s="951">
        <v>18052.62</v>
      </c>
      <c r="L120" s="951">
        <f>+H120+I120+J120+K120</f>
        <v>27215</v>
      </c>
      <c r="M120" s="953">
        <f t="shared" ref="M120:M123" si="24">+G120-L120</f>
        <v>42785</v>
      </c>
    </row>
    <row r="121" spans="1:13" ht="18.75" x14ac:dyDescent="0.3">
      <c r="A121" s="955" t="s">
        <v>843</v>
      </c>
      <c r="B121" s="968" t="s">
        <v>806</v>
      </c>
      <c r="C121" s="960" t="s">
        <v>1199</v>
      </c>
      <c r="D121" s="960" t="s">
        <v>1069</v>
      </c>
      <c r="E121" s="951">
        <v>80000</v>
      </c>
      <c r="F121" s="952">
        <v>0</v>
      </c>
      <c r="G121" s="953">
        <v>80000</v>
      </c>
      <c r="H121" s="953">
        <v>2296</v>
      </c>
      <c r="I121" s="1195">
        <v>7400.87</v>
      </c>
      <c r="J121" s="951">
        <v>2432</v>
      </c>
      <c r="K121" s="951">
        <v>25</v>
      </c>
      <c r="L121" s="951">
        <f>+H121+I121+J121+K121</f>
        <v>12153.869999999999</v>
      </c>
      <c r="M121" s="953">
        <f t="shared" si="24"/>
        <v>67846.13</v>
      </c>
    </row>
    <row r="122" spans="1:13" ht="18.75" x14ac:dyDescent="0.3">
      <c r="A122" s="958" t="s">
        <v>1679</v>
      </c>
      <c r="B122" s="950" t="s">
        <v>807</v>
      </c>
      <c r="C122" s="977" t="s">
        <v>327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1191">
        <v>0</v>
      </c>
      <c r="J122" s="951">
        <v>957.6</v>
      </c>
      <c r="K122" s="951">
        <v>25</v>
      </c>
      <c r="L122" s="951">
        <v>1886.65</v>
      </c>
      <c r="M122" s="953">
        <f t="shared" si="24"/>
        <v>29613.35</v>
      </c>
    </row>
    <row r="123" spans="1:13" ht="18.75" x14ac:dyDescent="0.3">
      <c r="A123" s="958" t="s">
        <v>1680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1191">
        <v>936.62</v>
      </c>
      <c r="J123" s="951">
        <v>1322.4</v>
      </c>
      <c r="K123" s="951">
        <v>25</v>
      </c>
      <c r="L123" s="951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5</v>
      </c>
      <c r="D124" s="962"/>
      <c r="E124" s="963">
        <f>SUM(E119:E123)</f>
        <v>410000</v>
      </c>
      <c r="F124" s="964">
        <f t="shared" ref="F124" si="25">SUM(F119:F123)</f>
        <v>0</v>
      </c>
      <c r="G124" s="963">
        <f>SUM(G119:G123)</f>
        <v>410000</v>
      </c>
      <c r="H124" s="963">
        <f t="shared" ref="H124:M124" si="26">SUM(H119:H123)</f>
        <v>11767</v>
      </c>
      <c r="I124" s="963">
        <f t="shared" si="26"/>
        <v>45462.360000000008</v>
      </c>
      <c r="J124" s="963">
        <f t="shared" si="26"/>
        <v>12464</v>
      </c>
      <c r="K124" s="963">
        <f>SUM(K119:K123)</f>
        <v>18152.62</v>
      </c>
      <c r="L124" s="963">
        <f t="shared" si="26"/>
        <v>87845.98</v>
      </c>
      <c r="M124" s="963">
        <f t="shared" si="26"/>
        <v>322154.02</v>
      </c>
    </row>
    <row r="125" spans="1:13" ht="18.75" x14ac:dyDescent="0.3">
      <c r="A125" s="961"/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ht="36" customHeight="1" x14ac:dyDescent="0.3">
      <c r="A126" s="1273" t="s">
        <v>1681</v>
      </c>
      <c r="B126" s="950"/>
      <c r="C126" s="962"/>
      <c r="D126" s="962"/>
      <c r="E126" s="963"/>
      <c r="F126" s="964"/>
      <c r="G126" s="963"/>
      <c r="H126" s="963"/>
      <c r="I126" s="966"/>
      <c r="J126" s="963"/>
      <c r="K126" s="963"/>
      <c r="L126" s="963"/>
      <c r="M126" s="963"/>
    </row>
    <row r="127" spans="1:13" s="259" customFormat="1" ht="18.75" x14ac:dyDescent="0.3">
      <c r="A127" s="1258" t="s">
        <v>232</v>
      </c>
      <c r="B127" s="1259" t="s">
        <v>807</v>
      </c>
      <c r="C127" s="1257" t="s">
        <v>1174</v>
      </c>
      <c r="D127" s="1257" t="s">
        <v>1069</v>
      </c>
      <c r="E127" s="954">
        <v>80000</v>
      </c>
      <c r="F127" s="1191">
        <v>0</v>
      </c>
      <c r="G127" s="954">
        <v>80000</v>
      </c>
      <c r="H127" s="954">
        <v>2296</v>
      </c>
      <c r="I127" s="954">
        <v>6972</v>
      </c>
      <c r="J127" s="954">
        <v>2432</v>
      </c>
      <c r="K127" s="951">
        <v>5884.86</v>
      </c>
      <c r="L127" s="954">
        <f>+H127+I127+J127+K127</f>
        <v>17584.86</v>
      </c>
      <c r="M127" s="954">
        <f>+G127-L127</f>
        <v>62415.14</v>
      </c>
    </row>
    <row r="128" spans="1:13" ht="18.75" x14ac:dyDescent="0.3">
      <c r="A128" s="961" t="s">
        <v>749</v>
      </c>
      <c r="B128" s="950"/>
      <c r="C128" s="962">
        <v>1</v>
      </c>
      <c r="D128" s="962"/>
      <c r="E128" s="963">
        <f>SUM(E127:E127)</f>
        <v>80000</v>
      </c>
      <c r="F128" s="952">
        <v>0</v>
      </c>
      <c r="G128" s="965">
        <f t="shared" ref="G128:L128" si="27">SUM(G127:G127)</f>
        <v>80000</v>
      </c>
      <c r="H128" s="965">
        <f t="shared" si="27"/>
        <v>2296</v>
      </c>
      <c r="I128" s="966">
        <f t="shared" si="27"/>
        <v>6972</v>
      </c>
      <c r="J128" s="963">
        <f t="shared" si="27"/>
        <v>2432</v>
      </c>
      <c r="K128" s="963">
        <f>SUM(K127:K127)</f>
        <v>5884.86</v>
      </c>
      <c r="L128" s="963">
        <f t="shared" si="27"/>
        <v>17584.86</v>
      </c>
      <c r="M128" s="965">
        <f>SUM(M127:M127)</f>
        <v>62415.14</v>
      </c>
    </row>
    <row r="129" spans="1:13" ht="18.75" x14ac:dyDescent="0.3">
      <c r="A129" s="961"/>
      <c r="B129" s="950"/>
      <c r="C129" s="962"/>
      <c r="D129" s="962"/>
      <c r="E129" s="963"/>
      <c r="F129" s="952"/>
      <c r="G129" s="965"/>
      <c r="H129" s="965"/>
      <c r="I129" s="966"/>
      <c r="J129" s="963"/>
      <c r="K129" s="963"/>
      <c r="L129" s="963"/>
      <c r="M129" s="965"/>
    </row>
    <row r="130" spans="1:13" ht="21.75" customHeight="1" x14ac:dyDescent="0.3">
      <c r="A130" s="982" t="s">
        <v>1682</v>
      </c>
      <c r="B130" s="950"/>
      <c r="C130" s="967"/>
      <c r="D130" s="967"/>
      <c r="E130" s="963"/>
      <c r="F130" s="964"/>
      <c r="G130" s="965"/>
      <c r="H130" s="965"/>
      <c r="I130" s="966"/>
      <c r="J130" s="963"/>
      <c r="K130" s="963"/>
      <c r="L130" s="963"/>
      <c r="M130" s="965"/>
    </row>
    <row r="131" spans="1:13" ht="18.75" x14ac:dyDescent="0.3">
      <c r="A131" s="955" t="s">
        <v>419</v>
      </c>
      <c r="B131" s="950" t="s">
        <v>806</v>
      </c>
      <c r="C131" s="960" t="s">
        <v>1683</v>
      </c>
      <c r="D131" s="960" t="s">
        <v>1069</v>
      </c>
      <c r="E131" s="951">
        <v>50000</v>
      </c>
      <c r="F131" s="952">
        <v>0</v>
      </c>
      <c r="G131" s="953">
        <v>50000</v>
      </c>
      <c r="H131" s="953">
        <v>1435</v>
      </c>
      <c r="I131" s="954">
        <v>1854</v>
      </c>
      <c r="J131" s="951">
        <v>1520</v>
      </c>
      <c r="K131" s="951">
        <v>728</v>
      </c>
      <c r="L131" s="951">
        <f>+H131+I131+J131+K131</f>
        <v>5537</v>
      </c>
      <c r="M131" s="953">
        <f>+G131-L131</f>
        <v>44463</v>
      </c>
    </row>
    <row r="132" spans="1:13" ht="18.75" x14ac:dyDescent="0.3">
      <c r="A132" s="961" t="s">
        <v>749</v>
      </c>
      <c r="B132" s="950"/>
      <c r="C132" s="962">
        <v>1</v>
      </c>
      <c r="D132" s="962"/>
      <c r="E132" s="963">
        <f>SUM(E131:E131)</f>
        <v>50000</v>
      </c>
      <c r="F132" s="964">
        <f t="shared" ref="F132:M132" si="28">SUM(F131:F131)</f>
        <v>0</v>
      </c>
      <c r="G132" s="963">
        <f t="shared" si="28"/>
        <v>50000</v>
      </c>
      <c r="H132" s="963">
        <f t="shared" si="28"/>
        <v>1435</v>
      </c>
      <c r="I132" s="966">
        <f t="shared" si="28"/>
        <v>1854</v>
      </c>
      <c r="J132" s="963">
        <f t="shared" si="28"/>
        <v>1520</v>
      </c>
      <c r="K132" s="963">
        <f>SUM(K131:K131)</f>
        <v>728</v>
      </c>
      <c r="L132" s="963">
        <f t="shared" si="28"/>
        <v>5537</v>
      </c>
      <c r="M132" s="963">
        <f t="shared" si="28"/>
        <v>44463</v>
      </c>
    </row>
    <row r="133" spans="1:13" ht="18.75" x14ac:dyDescent="0.3">
      <c r="A133" s="958"/>
      <c r="B133" s="950"/>
      <c r="C133" s="960"/>
      <c r="D133" s="960"/>
      <c r="E133" s="951"/>
      <c r="F133" s="952"/>
      <c r="G133" s="953"/>
      <c r="H133" s="953"/>
      <c r="I133" s="954"/>
      <c r="J133" s="963"/>
      <c r="K133" s="951"/>
      <c r="L133" s="951"/>
      <c r="M133" s="953"/>
    </row>
    <row r="134" spans="1:13" ht="18.75" x14ac:dyDescent="0.3">
      <c r="A134" s="961" t="s">
        <v>842</v>
      </c>
      <c r="B134" s="950"/>
      <c r="C134" s="967"/>
      <c r="D134" s="967"/>
      <c r="E134" s="963"/>
      <c r="F134" s="964"/>
      <c r="G134" s="965"/>
      <c r="H134" s="965"/>
      <c r="I134" s="966"/>
      <c r="J134" s="963"/>
      <c r="K134" s="963"/>
      <c r="L134" s="963"/>
      <c r="M134" s="965"/>
    </row>
    <row r="135" spans="1:13" ht="18.75" x14ac:dyDescent="0.3">
      <c r="A135" s="955" t="s">
        <v>1131</v>
      </c>
      <c r="B135" s="950" t="s">
        <v>806</v>
      </c>
      <c r="C135" s="960" t="s">
        <v>905</v>
      </c>
      <c r="D135" s="960" t="s">
        <v>307</v>
      </c>
      <c r="E135" s="951">
        <v>80000</v>
      </c>
      <c r="F135" s="974">
        <v>0</v>
      </c>
      <c r="G135" s="951">
        <v>80000</v>
      </c>
      <c r="H135" s="951">
        <v>2296</v>
      </c>
      <c r="I135" s="954">
        <v>7400.87</v>
      </c>
      <c r="J135" s="951">
        <v>2432</v>
      </c>
      <c r="K135" s="951">
        <v>828</v>
      </c>
      <c r="L135" s="951">
        <f t="shared" ref="L135:L138" si="29">+H135+I135+J135+K135</f>
        <v>12956.869999999999</v>
      </c>
      <c r="M135" s="951">
        <f>+G135-L135</f>
        <v>67043.13</v>
      </c>
    </row>
    <row r="136" spans="1:13" ht="18.75" x14ac:dyDescent="0.3">
      <c r="A136" s="955" t="s">
        <v>773</v>
      </c>
      <c r="B136" s="950" t="s">
        <v>807</v>
      </c>
      <c r="C136" s="960" t="s">
        <v>774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4">
        <v>2559.6799999999998</v>
      </c>
      <c r="J136" s="951">
        <v>1672</v>
      </c>
      <c r="K136" s="951">
        <v>125</v>
      </c>
      <c r="L136" s="951">
        <v>5935.18</v>
      </c>
      <c r="M136" s="951">
        <f t="shared" ref="M136:M138" si="30">+G136-L136</f>
        <v>49064.82</v>
      </c>
    </row>
    <row r="137" spans="1:13" ht="18.75" x14ac:dyDescent="0.3">
      <c r="A137" s="955" t="s">
        <v>1142</v>
      </c>
      <c r="B137" s="950" t="s">
        <v>806</v>
      </c>
      <c r="C137" s="960" t="s">
        <v>1684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728</v>
      </c>
      <c r="L137" s="951">
        <f t="shared" si="29"/>
        <v>6538.18</v>
      </c>
      <c r="M137" s="951">
        <f t="shared" si="30"/>
        <v>48461.82</v>
      </c>
    </row>
    <row r="138" spans="1:13" ht="18.75" x14ac:dyDescent="0.3">
      <c r="A138" s="955" t="s">
        <v>444</v>
      </c>
      <c r="B138" s="950" t="s">
        <v>806</v>
      </c>
      <c r="C138" s="960" t="s">
        <v>1777</v>
      </c>
      <c r="D138" s="960" t="s">
        <v>307</v>
      </c>
      <c r="E138" s="951">
        <v>43500</v>
      </c>
      <c r="F138" s="974">
        <v>0</v>
      </c>
      <c r="G138" s="951">
        <v>43500</v>
      </c>
      <c r="H138" s="951">
        <v>1248.45</v>
      </c>
      <c r="I138" s="1191">
        <v>936.62</v>
      </c>
      <c r="J138" s="951">
        <v>1322.4</v>
      </c>
      <c r="K138" s="951">
        <v>25</v>
      </c>
      <c r="L138" s="951">
        <f t="shared" si="29"/>
        <v>3532.4700000000003</v>
      </c>
      <c r="M138" s="951">
        <f t="shared" si="30"/>
        <v>39967.53</v>
      </c>
    </row>
    <row r="139" spans="1:13" ht="18.75" x14ac:dyDescent="0.3">
      <c r="A139" s="961" t="s">
        <v>749</v>
      </c>
      <c r="B139" s="950"/>
      <c r="C139" s="962">
        <v>4</v>
      </c>
      <c r="D139" s="962"/>
      <c r="E139" s="963">
        <f>SUM(E135:E138)</f>
        <v>233500</v>
      </c>
      <c r="F139" s="964">
        <f>SUM(F135:F138)</f>
        <v>0</v>
      </c>
      <c r="G139" s="963">
        <f t="shared" ref="G139:L139" si="31">SUM(G135:G138)</f>
        <v>233500</v>
      </c>
      <c r="H139" s="963">
        <f t="shared" si="31"/>
        <v>6701.45</v>
      </c>
      <c r="I139" s="966">
        <f t="shared" si="31"/>
        <v>13456.85</v>
      </c>
      <c r="J139" s="963">
        <f t="shared" si="31"/>
        <v>7098.4</v>
      </c>
      <c r="K139" s="963">
        <f>SUM(K135:K138)</f>
        <v>1706</v>
      </c>
      <c r="L139" s="963">
        <f t="shared" si="31"/>
        <v>28962.7</v>
      </c>
      <c r="M139" s="963">
        <f>SUM(M135:M138)</f>
        <v>204537.30000000002</v>
      </c>
    </row>
    <row r="140" spans="1:13" ht="18.75" x14ac:dyDescent="0.3">
      <c r="A140" s="958"/>
      <c r="B140" s="950"/>
      <c r="C140" s="960"/>
      <c r="D140" s="960"/>
      <c r="E140" s="951"/>
      <c r="F140" s="952"/>
      <c r="G140" s="953"/>
      <c r="H140" s="953"/>
      <c r="I140" s="954"/>
      <c r="J140" s="951"/>
      <c r="K140" s="951"/>
      <c r="L140" s="951"/>
      <c r="M140" s="953"/>
    </row>
    <row r="141" spans="1:13" ht="18.75" x14ac:dyDescent="0.3">
      <c r="A141" s="961" t="s">
        <v>1515</v>
      </c>
      <c r="B141" s="950"/>
      <c r="C141" s="967"/>
      <c r="D141" s="967"/>
      <c r="E141" s="963"/>
      <c r="F141" s="964"/>
      <c r="G141" s="965"/>
      <c r="H141" s="965"/>
      <c r="I141" s="966"/>
      <c r="J141" s="963"/>
      <c r="K141" s="963"/>
      <c r="L141" s="963"/>
      <c r="M141" s="965"/>
    </row>
    <row r="142" spans="1:13" ht="18.75" x14ac:dyDescent="0.3">
      <c r="A142" s="958" t="s">
        <v>1686</v>
      </c>
      <c r="B142" s="950" t="s">
        <v>806</v>
      </c>
      <c r="C142" s="960" t="s">
        <v>1687</v>
      </c>
      <c r="D142" s="960" t="s">
        <v>307</v>
      </c>
      <c r="E142" s="951">
        <v>185000</v>
      </c>
      <c r="F142" s="952">
        <v>0</v>
      </c>
      <c r="G142" s="953">
        <v>185000</v>
      </c>
      <c r="H142" s="953">
        <v>5309.5</v>
      </c>
      <c r="I142" s="954">
        <v>32099.49</v>
      </c>
      <c r="J142" s="951">
        <v>5624</v>
      </c>
      <c r="K142" s="951">
        <v>2568.4</v>
      </c>
      <c r="L142" s="951">
        <f>+H142+I142+J142+K142</f>
        <v>45601.390000000007</v>
      </c>
      <c r="M142" s="953">
        <f>+G142-L142</f>
        <v>139398.60999999999</v>
      </c>
    </row>
    <row r="143" spans="1:13" ht="18.75" x14ac:dyDescent="0.3">
      <c r="A143" s="955" t="s">
        <v>77</v>
      </c>
      <c r="B143" s="986" t="s">
        <v>807</v>
      </c>
      <c r="C143" s="960" t="s">
        <v>1734</v>
      </c>
      <c r="D143" s="960" t="s">
        <v>1069</v>
      </c>
      <c r="E143" s="951">
        <v>70000</v>
      </c>
      <c r="F143" s="974">
        <v>0</v>
      </c>
      <c r="G143" s="1070">
        <v>70000</v>
      </c>
      <c r="H143" s="956">
        <v>2009</v>
      </c>
      <c r="I143" s="987">
        <v>5368.48</v>
      </c>
      <c r="J143" s="951">
        <v>2128</v>
      </c>
      <c r="K143" s="956">
        <v>828</v>
      </c>
      <c r="L143" s="951">
        <f>+H143+I143+J143+K143</f>
        <v>10333.48</v>
      </c>
      <c r="M143" s="953">
        <f>+G143-L143</f>
        <v>59666.520000000004</v>
      </c>
    </row>
    <row r="144" spans="1:13" ht="18.75" x14ac:dyDescent="0.3">
      <c r="A144" s="955" t="s">
        <v>1437</v>
      </c>
      <c r="B144" s="950" t="s">
        <v>807</v>
      </c>
      <c r="C144" s="960" t="s">
        <v>276</v>
      </c>
      <c r="D144" s="960" t="s">
        <v>307</v>
      </c>
      <c r="E144" s="951">
        <v>43500</v>
      </c>
      <c r="F144" s="974">
        <v>0</v>
      </c>
      <c r="G144" s="951">
        <v>43500</v>
      </c>
      <c r="H144" s="951">
        <v>1248.45</v>
      </c>
      <c r="I144" s="1191">
        <v>936.62</v>
      </c>
      <c r="J144" s="951">
        <v>1322.4</v>
      </c>
      <c r="K144" s="951">
        <v>25</v>
      </c>
      <c r="L144" s="951">
        <f>+H144+I144+J144+K144</f>
        <v>3532.4700000000003</v>
      </c>
      <c r="M144" s="953">
        <f>+G144-L144</f>
        <v>39967.53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 t="shared" ref="M145" si="32">+G145-L145</f>
        <v>43166</v>
      </c>
    </row>
    <row r="146" spans="1:13" ht="18.75" x14ac:dyDescent="0.3">
      <c r="A146" s="961" t="s">
        <v>749</v>
      </c>
      <c r="B146" s="950"/>
      <c r="C146" s="962">
        <v>4</v>
      </c>
      <c r="D146" s="962"/>
      <c r="E146" s="963">
        <f>SUM(E142:E145)</f>
        <v>348500</v>
      </c>
      <c r="F146" s="964">
        <f ca="1">SUM(F142:F169)</f>
        <v>0</v>
      </c>
      <c r="G146" s="965">
        <f>SUM(G142:G145)</f>
        <v>348500</v>
      </c>
      <c r="H146" s="965">
        <f t="shared" ref="H146:L146" si="33">SUM(H142:H145)</f>
        <v>10001.950000000001</v>
      </c>
      <c r="I146" s="966">
        <f t="shared" si="33"/>
        <v>40258.590000000004</v>
      </c>
      <c r="J146" s="963">
        <f t="shared" si="33"/>
        <v>10594.4</v>
      </c>
      <c r="K146" s="963">
        <f>SUM(K142:K145)</f>
        <v>5446.4</v>
      </c>
      <c r="L146" s="963">
        <f t="shared" si="33"/>
        <v>66301.340000000011</v>
      </c>
      <c r="M146" s="965">
        <f>SUM(M142:M145)</f>
        <v>282198.66000000003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1772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I151" si="34">SUM(G149:G150)</f>
        <v>123500</v>
      </c>
      <c r="H151" s="966">
        <f t="shared" si="34"/>
        <v>3544.45</v>
      </c>
      <c r="I151" s="966">
        <f t="shared" si="34"/>
        <v>8080.17</v>
      </c>
      <c r="J151" s="963">
        <f>SUM(J149:J150)</f>
        <v>3754.4</v>
      </c>
      <c r="K151" s="963">
        <f>SUM(K149:K150)</f>
        <v>3837.66</v>
      </c>
      <c r="L151" s="963">
        <f>SUM(L149:L150)</f>
        <v>19216.68</v>
      </c>
      <c r="M151" s="963">
        <f>SUM(M149:M150)</f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>SUM(E154:E154)</f>
        <v>43500</v>
      </c>
      <c r="F155" s="964">
        <f t="shared" ref="F155:J155" si="35">SUM(F154:F154)</f>
        <v>0</v>
      </c>
      <c r="G155" s="965">
        <f t="shared" si="35"/>
        <v>43500</v>
      </c>
      <c r="H155" s="965">
        <f t="shared" si="35"/>
        <v>1248.45</v>
      </c>
      <c r="I155" s="1196">
        <f>SUM(I154:I154)</f>
        <v>936.62</v>
      </c>
      <c r="J155" s="1091">
        <f t="shared" si="35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74">
        <v>0</v>
      </c>
      <c r="G158" s="951">
        <v>70000</v>
      </c>
      <c r="H158" s="951">
        <v>2009</v>
      </c>
      <c r="I158" s="954">
        <v>5368.48</v>
      </c>
      <c r="J158" s="951">
        <v>2128</v>
      </c>
      <c r="K158" s="951">
        <v>1296.7</v>
      </c>
      <c r="L158" s="951">
        <f>+H158+I158+J158+K158</f>
        <v>10802.18</v>
      </c>
      <c r="M158" s="953">
        <f t="shared" ref="M158:M159" si="36">+G158-L158</f>
        <v>59197.82</v>
      </c>
    </row>
    <row r="159" spans="1:13" ht="18.75" x14ac:dyDescent="0.3">
      <c r="A159" s="955" t="s">
        <v>1694</v>
      </c>
      <c r="B159" s="950" t="s">
        <v>806</v>
      </c>
      <c r="C159" s="960" t="s">
        <v>551</v>
      </c>
      <c r="D159" s="960" t="s">
        <v>307</v>
      </c>
      <c r="E159" s="951">
        <v>43500</v>
      </c>
      <c r="F159" s="952">
        <v>0</v>
      </c>
      <c r="G159" s="953">
        <v>43500</v>
      </c>
      <c r="H159" s="953">
        <v>1248.45</v>
      </c>
      <c r="I159" s="1191">
        <v>936.62</v>
      </c>
      <c r="J159" s="951">
        <v>1322.4</v>
      </c>
      <c r="K159" s="951">
        <v>2025</v>
      </c>
      <c r="L159" s="951">
        <f>+H159+I159+J159+K159</f>
        <v>5532.47</v>
      </c>
      <c r="M159" s="953">
        <f t="shared" si="36"/>
        <v>37967.53</v>
      </c>
    </row>
    <row r="160" spans="1:13" ht="18.75" x14ac:dyDescent="0.3">
      <c r="A160" s="955" t="s">
        <v>1695</v>
      </c>
      <c r="B160" s="950" t="s">
        <v>806</v>
      </c>
      <c r="C160" s="960" t="s">
        <v>551</v>
      </c>
      <c r="D160" s="960" t="s">
        <v>321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25</v>
      </c>
      <c r="L160" s="951">
        <f>+H160+I160+J160+K160</f>
        <v>3532.4700000000003</v>
      </c>
      <c r="M160" s="953">
        <f>+G160-L160</f>
        <v>39967.53</v>
      </c>
    </row>
    <row r="161" spans="1:13" ht="18.75" x14ac:dyDescent="0.3">
      <c r="A161" s="961" t="s">
        <v>847</v>
      </c>
      <c r="B161" s="950"/>
      <c r="C161" s="962">
        <v>3</v>
      </c>
      <c r="D161" s="962"/>
      <c r="E161" s="963">
        <f>SUM(E158:E160)</f>
        <v>157000</v>
      </c>
      <c r="F161" s="993">
        <f t="shared" ref="F161" si="37">SUM(F160)</f>
        <v>0</v>
      </c>
      <c r="G161" s="963">
        <f t="shared" ref="G161:M161" si="38">SUM(G158:G160)</f>
        <v>157000</v>
      </c>
      <c r="H161" s="963">
        <f t="shared" si="38"/>
        <v>4505.8999999999996</v>
      </c>
      <c r="I161" s="966">
        <f t="shared" si="38"/>
        <v>7241.7199999999993</v>
      </c>
      <c r="J161" s="963">
        <f t="shared" si="38"/>
        <v>4772.8</v>
      </c>
      <c r="K161" s="963">
        <f>SUM(K158:K160)</f>
        <v>3346.7</v>
      </c>
      <c r="L161" s="963">
        <f t="shared" si="38"/>
        <v>19867.120000000003</v>
      </c>
      <c r="M161" s="963">
        <f t="shared" si="38"/>
        <v>137132.88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4"/>
      <c r="J162" s="951"/>
      <c r="K162" s="951"/>
      <c r="L162" s="951"/>
      <c r="M162" s="953"/>
    </row>
    <row r="163" spans="1:13" ht="29.25" customHeight="1" x14ac:dyDescent="0.3">
      <c r="A163" s="982" t="s">
        <v>1138</v>
      </c>
      <c r="B163" s="950"/>
      <c r="C163" s="967"/>
      <c r="D163" s="967"/>
      <c r="E163" s="963"/>
      <c r="F163" s="964"/>
      <c r="G163" s="965"/>
      <c r="H163" s="965"/>
      <c r="I163" s="966"/>
      <c r="J163" s="963"/>
      <c r="K163" s="963"/>
      <c r="L163" s="963"/>
      <c r="M163" s="965"/>
    </row>
    <row r="164" spans="1:13" ht="18.75" x14ac:dyDescent="0.3">
      <c r="A164" s="958" t="s">
        <v>1640</v>
      </c>
      <c r="B164" s="950" t="s">
        <v>806</v>
      </c>
      <c r="C164" s="960" t="s">
        <v>417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4">
        <v>7400.87</v>
      </c>
      <c r="J164" s="951">
        <v>2432</v>
      </c>
      <c r="K164" s="951">
        <v>728</v>
      </c>
      <c r="L164" s="951">
        <f>+H164+I164+J164+K164</f>
        <v>12856.869999999999</v>
      </c>
      <c r="M164" s="953">
        <f>+G164-L164</f>
        <v>67143.13</v>
      </c>
    </row>
    <row r="165" spans="1:13" ht="18.75" x14ac:dyDescent="0.3">
      <c r="A165" s="961" t="s">
        <v>847</v>
      </c>
      <c r="B165" s="950"/>
      <c r="C165" s="962">
        <v>1</v>
      </c>
      <c r="D165" s="962"/>
      <c r="E165" s="963">
        <f>SUM(E164:E164)</f>
        <v>80000</v>
      </c>
      <c r="F165" s="1071">
        <v>0</v>
      </c>
      <c r="G165" s="963">
        <f t="shared" ref="G165:M165" si="39">SUM(G164:G164)</f>
        <v>80000</v>
      </c>
      <c r="H165" s="963">
        <f t="shared" si="39"/>
        <v>2296</v>
      </c>
      <c r="I165" s="966">
        <f t="shared" si="39"/>
        <v>7400.87</v>
      </c>
      <c r="J165" s="963">
        <f t="shared" si="39"/>
        <v>2432</v>
      </c>
      <c r="K165" s="963">
        <f>SUM(K164:K164)</f>
        <v>728</v>
      </c>
      <c r="L165" s="963">
        <f t="shared" si="39"/>
        <v>12856.869999999999</v>
      </c>
      <c r="M165" s="963">
        <f t="shared" si="39"/>
        <v>67143.13</v>
      </c>
    </row>
    <row r="166" spans="1:13" ht="18.75" x14ac:dyDescent="0.3">
      <c r="A166" s="958"/>
      <c r="B166" s="950"/>
      <c r="C166" s="960"/>
      <c r="D166" s="960"/>
      <c r="E166" s="951"/>
      <c r="F166" s="952"/>
      <c r="G166" s="953"/>
      <c r="H166" s="953"/>
      <c r="I166" s="954"/>
      <c r="J166" s="951"/>
      <c r="K166" s="951"/>
      <c r="L166" s="951"/>
      <c r="M166" s="953"/>
    </row>
    <row r="167" spans="1:13" ht="18.75" customHeight="1" x14ac:dyDescent="0.3">
      <c r="A167" s="982" t="s">
        <v>1195</v>
      </c>
      <c r="B167" s="950"/>
      <c r="C167" s="967"/>
      <c r="D167" s="967"/>
      <c r="E167" s="963"/>
      <c r="F167" s="964"/>
      <c r="G167" s="965"/>
      <c r="H167" s="965"/>
      <c r="I167" s="966"/>
      <c r="J167" s="963"/>
      <c r="K167" s="963"/>
      <c r="L167" s="963"/>
      <c r="M167" s="965"/>
    </row>
    <row r="168" spans="1:13" ht="18.75" x14ac:dyDescent="0.3">
      <c r="A168" s="955" t="s">
        <v>217</v>
      </c>
      <c r="B168" s="950" t="s">
        <v>807</v>
      </c>
      <c r="C168" s="960" t="s">
        <v>1734</v>
      </c>
      <c r="D168" s="960" t="s">
        <v>1069</v>
      </c>
      <c r="E168" s="951">
        <v>80000</v>
      </c>
      <c r="F168" s="952">
        <v>0</v>
      </c>
      <c r="G168" s="953">
        <v>80000</v>
      </c>
      <c r="H168" s="953">
        <v>2296</v>
      </c>
      <c r="I168" s="954">
        <v>7400.87</v>
      </c>
      <c r="J168" s="951">
        <v>2432</v>
      </c>
      <c r="K168" s="951">
        <v>3639.14</v>
      </c>
      <c r="L168" s="951">
        <f>+H168+I168+J168+K168</f>
        <v>15768.009999999998</v>
      </c>
      <c r="M168" s="953">
        <f>+G168-L168</f>
        <v>64231.990000000005</v>
      </c>
    </row>
    <row r="169" spans="1:13" ht="18.75" x14ac:dyDescent="0.3">
      <c r="A169" s="955" t="s">
        <v>1688</v>
      </c>
      <c r="B169" s="950" t="s">
        <v>806</v>
      </c>
      <c r="C169" s="960" t="s">
        <v>1683</v>
      </c>
      <c r="D169" s="960" t="s">
        <v>1069</v>
      </c>
      <c r="E169" s="951">
        <v>55000</v>
      </c>
      <c r="F169" s="974">
        <v>0</v>
      </c>
      <c r="G169" s="951">
        <v>55000</v>
      </c>
      <c r="H169" s="951">
        <v>1578.5</v>
      </c>
      <c r="I169" s="954">
        <v>2559.6799999999998</v>
      </c>
      <c r="J169" s="951">
        <v>1672</v>
      </c>
      <c r="K169" s="951">
        <v>1396.7</v>
      </c>
      <c r="L169" s="951">
        <f>+H169+I169+J169+K169</f>
        <v>7206.88</v>
      </c>
      <c r="M169" s="953">
        <f>+G169-L169</f>
        <v>47793.120000000003</v>
      </c>
    </row>
    <row r="170" spans="1:13" ht="18.75" x14ac:dyDescent="0.3">
      <c r="A170" s="961" t="s">
        <v>749</v>
      </c>
      <c r="B170" s="950"/>
      <c r="C170" s="962">
        <v>2</v>
      </c>
      <c r="D170" s="962"/>
      <c r="E170" s="963">
        <f>SUM(E168:E169)</f>
        <v>135000</v>
      </c>
      <c r="F170" s="964">
        <f t="shared" ref="F170:M170" si="40">SUM(F168:F169)</f>
        <v>0</v>
      </c>
      <c r="G170" s="965">
        <f t="shared" si="40"/>
        <v>135000</v>
      </c>
      <c r="H170" s="965">
        <f t="shared" si="40"/>
        <v>3874.5</v>
      </c>
      <c r="I170" s="966">
        <f t="shared" si="40"/>
        <v>9960.5499999999993</v>
      </c>
      <c r="J170" s="963">
        <f t="shared" si="40"/>
        <v>4104</v>
      </c>
      <c r="K170" s="963">
        <f>SUM(K168:K169)</f>
        <v>5035.84</v>
      </c>
      <c r="L170" s="963">
        <f t="shared" si="40"/>
        <v>22974.89</v>
      </c>
      <c r="M170" s="965">
        <f t="shared" si="40"/>
        <v>112025.11000000002</v>
      </c>
    </row>
    <row r="171" spans="1:13" ht="18.75" x14ac:dyDescent="0.3">
      <c r="A171" s="961"/>
      <c r="B171" s="950"/>
      <c r="C171" s="962"/>
      <c r="D171" s="962"/>
      <c r="E171" s="963"/>
      <c r="F171" s="964"/>
      <c r="G171" s="965"/>
      <c r="H171" s="965"/>
      <c r="I171" s="966"/>
      <c r="J171" s="963"/>
      <c r="K171" s="963"/>
      <c r="L171" s="963"/>
      <c r="M171" s="965"/>
    </row>
    <row r="172" spans="1:13" ht="18.75" x14ac:dyDescent="0.3">
      <c r="A172" s="982" t="s">
        <v>1421</v>
      </c>
      <c r="B172" s="950"/>
      <c r="C172" s="962"/>
      <c r="D172" s="962"/>
      <c r="E172" s="963"/>
      <c r="F172" s="964"/>
      <c r="G172" s="965"/>
      <c r="H172" s="965"/>
      <c r="I172" s="966"/>
      <c r="J172" s="963"/>
      <c r="K172" s="963"/>
      <c r="L172" s="963"/>
      <c r="M172" s="965"/>
    </row>
    <row r="173" spans="1:13" ht="18.75" x14ac:dyDescent="0.3">
      <c r="A173" s="1319" t="s">
        <v>1780</v>
      </c>
      <c r="B173" s="950" t="s">
        <v>806</v>
      </c>
      <c r="C173" s="1320" t="s">
        <v>551</v>
      </c>
      <c r="D173" s="960" t="s">
        <v>307</v>
      </c>
      <c r="E173" s="951">
        <v>43500</v>
      </c>
      <c r="F173" s="952">
        <v>0</v>
      </c>
      <c r="G173" s="953">
        <v>43500</v>
      </c>
      <c r="H173" s="953">
        <v>1248.45</v>
      </c>
      <c r="I173" s="954">
        <v>936.62</v>
      </c>
      <c r="J173" s="951">
        <v>1322.4</v>
      </c>
      <c r="K173" s="951">
        <v>25</v>
      </c>
      <c r="L173" s="951">
        <v>3532.47</v>
      </c>
      <c r="M173" s="953">
        <v>39967.53</v>
      </c>
    </row>
    <row r="174" spans="1:13" ht="18.75" x14ac:dyDescent="0.3">
      <c r="A174" s="961" t="s">
        <v>749</v>
      </c>
      <c r="B174" s="950"/>
      <c r="C174" s="962">
        <v>1</v>
      </c>
      <c r="D174" s="962"/>
      <c r="E174" s="963">
        <v>43500</v>
      </c>
      <c r="F174" s="964">
        <v>0</v>
      </c>
      <c r="G174" s="965">
        <v>43500</v>
      </c>
      <c r="H174" s="965">
        <v>1248.45</v>
      </c>
      <c r="I174" s="966">
        <v>936.62</v>
      </c>
      <c r="J174" s="963">
        <v>1322.4</v>
      </c>
      <c r="K174" s="963">
        <v>25</v>
      </c>
      <c r="L174" s="963">
        <v>3532.47</v>
      </c>
      <c r="M174" s="965">
        <v>39967.53</v>
      </c>
    </row>
    <row r="175" spans="1:13" ht="18.75" x14ac:dyDescent="0.3">
      <c r="A175" s="961"/>
      <c r="B175" s="950"/>
      <c r="C175" s="962"/>
      <c r="D175" s="962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61" t="s">
        <v>803</v>
      </c>
      <c r="B176" s="950"/>
      <c r="C176" s="967"/>
      <c r="D176" s="967"/>
      <c r="E176" s="963"/>
      <c r="F176" s="964"/>
      <c r="G176" s="965"/>
      <c r="H176" s="965"/>
      <c r="I176" s="966"/>
      <c r="J176" s="963"/>
      <c r="K176" s="963"/>
      <c r="L176" s="963"/>
      <c r="M176" s="965"/>
    </row>
    <row r="177" spans="1:13" ht="18.75" x14ac:dyDescent="0.3">
      <c r="A177" s="955" t="s">
        <v>1698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ref="L177:L181" si="41">+H177+I177+J177+K177</f>
        <v>3532.4700000000003</v>
      </c>
      <c r="M177" s="951">
        <f t="shared" ref="M177:M181" si="42">+G177-L177</f>
        <v>39967.53</v>
      </c>
    </row>
    <row r="178" spans="1:13" ht="18.75" x14ac:dyDescent="0.3">
      <c r="A178" s="955" t="s">
        <v>1699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936.62</v>
      </c>
      <c r="J178" s="951">
        <v>1322.4</v>
      </c>
      <c r="K178" s="951">
        <v>25</v>
      </c>
      <c r="L178" s="951">
        <f t="shared" si="41"/>
        <v>3532.4700000000003</v>
      </c>
      <c r="M178" s="951">
        <f t="shared" si="42"/>
        <v>39967.53</v>
      </c>
    </row>
    <row r="179" spans="1:13" ht="18.75" x14ac:dyDescent="0.3">
      <c r="A179" s="955" t="s">
        <v>1700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1191">
        <v>936.62</v>
      </c>
      <c r="J179" s="951">
        <v>1322.4</v>
      </c>
      <c r="K179" s="951">
        <v>25</v>
      </c>
      <c r="L179" s="951">
        <f t="shared" si="41"/>
        <v>3532.4700000000003</v>
      </c>
      <c r="M179" s="951">
        <f t="shared" si="42"/>
        <v>39967.53</v>
      </c>
    </row>
    <row r="180" spans="1:13" ht="16.5" customHeight="1" x14ac:dyDescent="0.3">
      <c r="A180" s="1069" t="s">
        <v>1701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1191">
        <v>421.98</v>
      </c>
      <c r="J180" s="951">
        <v>1322.4</v>
      </c>
      <c r="K180" s="951">
        <v>4861.92</v>
      </c>
      <c r="L180" s="951">
        <f t="shared" si="41"/>
        <v>7854.75</v>
      </c>
      <c r="M180" s="951">
        <f t="shared" si="42"/>
        <v>35645.25</v>
      </c>
    </row>
    <row r="181" spans="1:13" ht="18.75" x14ac:dyDescent="0.3">
      <c r="A181" s="998" t="s">
        <v>1702</v>
      </c>
      <c r="B181" s="950" t="s">
        <v>1296</v>
      </c>
      <c r="C181" s="1024" t="s">
        <v>1325</v>
      </c>
      <c r="D181" s="960" t="s">
        <v>321</v>
      </c>
      <c r="E181" s="951">
        <v>43500</v>
      </c>
      <c r="F181" s="952">
        <v>0</v>
      </c>
      <c r="G181" s="953">
        <v>43500</v>
      </c>
      <c r="H181" s="953">
        <v>1248.45</v>
      </c>
      <c r="I181" s="1191">
        <v>936.62</v>
      </c>
      <c r="J181" s="951">
        <v>1322.4</v>
      </c>
      <c r="K181" s="951">
        <v>25</v>
      </c>
      <c r="L181" s="951">
        <f t="shared" si="41"/>
        <v>3532.4700000000003</v>
      </c>
      <c r="M181" s="951">
        <f t="shared" si="42"/>
        <v>39967.53</v>
      </c>
    </row>
    <row r="182" spans="1:13" ht="18.75" x14ac:dyDescent="0.3">
      <c r="A182" s="961" t="s">
        <v>847</v>
      </c>
      <c r="B182" s="950"/>
      <c r="C182" s="962">
        <v>5</v>
      </c>
      <c r="D182" s="962"/>
      <c r="E182" s="963">
        <f>SUM(E177:E181)</f>
        <v>217500</v>
      </c>
      <c r="F182" s="964">
        <v>0</v>
      </c>
      <c r="G182" s="963">
        <f t="shared" ref="G182:M182" si="43">SUM(G177:G181)</f>
        <v>217500</v>
      </c>
      <c r="H182" s="963">
        <f t="shared" si="43"/>
        <v>6242.25</v>
      </c>
      <c r="I182" s="966">
        <f t="shared" si="43"/>
        <v>4168.46</v>
      </c>
      <c r="J182" s="963">
        <f t="shared" si="43"/>
        <v>6612</v>
      </c>
      <c r="K182" s="963">
        <f>SUM(K177:K181)</f>
        <v>4961.92</v>
      </c>
      <c r="L182" s="963">
        <f t="shared" si="43"/>
        <v>21984.63</v>
      </c>
      <c r="M182" s="963">
        <f t="shared" si="43"/>
        <v>195515.37</v>
      </c>
    </row>
    <row r="183" spans="1:13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6"/>
      <c r="J184" s="963"/>
      <c r="K184" s="963"/>
      <c r="L184" s="963"/>
      <c r="M184" s="963"/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1027" t="s">
        <v>1781</v>
      </c>
      <c r="B189" s="950" t="s">
        <v>807</v>
      </c>
      <c r="C189" s="1024" t="s">
        <v>1325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197">
        <v>936.62</v>
      </c>
      <c r="J189" s="951">
        <v>1322.4</v>
      </c>
      <c r="K189" s="951">
        <v>25</v>
      </c>
      <c r="L189" s="1032">
        <v>3532.4700000000003</v>
      </c>
      <c r="M189" s="1032">
        <v>39967.53</v>
      </c>
    </row>
    <row r="190" spans="1:13" ht="18.75" x14ac:dyDescent="0.3">
      <c r="A190" s="961" t="s">
        <v>847</v>
      </c>
      <c r="B190" s="950"/>
      <c r="C190" s="962">
        <v>5</v>
      </c>
      <c r="D190" s="962"/>
      <c r="E190" s="963">
        <f>SUM(E185:E189)</f>
        <v>217500</v>
      </c>
      <c r="F190" s="964">
        <v>0</v>
      </c>
      <c r="G190" s="963">
        <f t="shared" ref="G190:M190" si="44">SUM(G185:G189)</f>
        <v>217500</v>
      </c>
      <c r="H190" s="963">
        <f t="shared" si="44"/>
        <v>6242.25</v>
      </c>
      <c r="I190" s="963">
        <f t="shared" si="44"/>
        <v>4683.1000000000004</v>
      </c>
      <c r="J190" s="963">
        <f t="shared" si="44"/>
        <v>6612</v>
      </c>
      <c r="K190" s="963">
        <f>SUM(K185:K189)</f>
        <v>125</v>
      </c>
      <c r="L190" s="963">
        <f t="shared" si="44"/>
        <v>17662.350000000002</v>
      </c>
      <c r="M190" s="963">
        <f t="shared" si="44"/>
        <v>199837.65</v>
      </c>
    </row>
    <row r="191" spans="1:13" ht="18.75" x14ac:dyDescent="0.3">
      <c r="A191" s="961"/>
      <c r="B191" s="950"/>
      <c r="C191" s="962"/>
      <c r="D191" s="962"/>
      <c r="E191" s="963"/>
      <c r="F191" s="964"/>
      <c r="G191" s="963"/>
      <c r="H191" s="963"/>
      <c r="I191" s="966"/>
      <c r="J191" s="963"/>
      <c r="K191" s="963"/>
      <c r="L191" s="963"/>
      <c r="M191" s="963"/>
    </row>
    <row r="192" spans="1:13" ht="18.75" x14ac:dyDescent="0.3">
      <c r="A192" s="961" t="s">
        <v>1221</v>
      </c>
      <c r="B192" s="950"/>
      <c r="C192" s="967"/>
      <c r="D192" s="967"/>
      <c r="E192" s="963"/>
      <c r="F192" s="964"/>
      <c r="G192" s="965"/>
      <c r="H192" s="965"/>
      <c r="I192" s="966"/>
      <c r="J192" s="963"/>
      <c r="K192" s="963"/>
      <c r="L192" s="963"/>
      <c r="M192" s="965"/>
    </row>
    <row r="193" spans="1:13" ht="18.75" x14ac:dyDescent="0.3">
      <c r="A193" s="961" t="s">
        <v>1739</v>
      </c>
      <c r="B193" s="950"/>
      <c r="C193" s="1026"/>
      <c r="D193" s="960"/>
      <c r="E193" s="951"/>
      <c r="F193" s="974"/>
      <c r="G193" s="1032"/>
      <c r="H193" s="951"/>
      <c r="I193" s="1197"/>
      <c r="J193" s="951"/>
      <c r="K193" s="951"/>
      <c r="L193" s="1032"/>
      <c r="M193" s="1032"/>
    </row>
    <row r="194" spans="1:13" ht="18.75" x14ac:dyDescent="0.3">
      <c r="A194" s="1027" t="s">
        <v>1478</v>
      </c>
      <c r="B194" s="950" t="s">
        <v>806</v>
      </c>
      <c r="C194" s="1024" t="s">
        <v>1706</v>
      </c>
      <c r="D194" s="960" t="s">
        <v>1069</v>
      </c>
      <c r="E194" s="951">
        <v>120000</v>
      </c>
      <c r="F194" s="974">
        <v>0</v>
      </c>
      <c r="G194" s="1032">
        <v>120000</v>
      </c>
      <c r="H194" s="951">
        <v>3444</v>
      </c>
      <c r="I194" s="1032">
        <v>16809.87</v>
      </c>
      <c r="J194" s="951">
        <v>3648</v>
      </c>
      <c r="K194" s="951">
        <v>25</v>
      </c>
      <c r="L194" s="1032">
        <f>+H194+I194+J194+K194</f>
        <v>23926.87</v>
      </c>
      <c r="M194" s="1032">
        <f t="shared" ref="M194:M200" si="45">+G194-L194</f>
        <v>96073.13</v>
      </c>
    </row>
    <row r="195" spans="1:13" ht="18.75" x14ac:dyDescent="0.3">
      <c r="A195" s="1027" t="s">
        <v>244</v>
      </c>
      <c r="B195" s="950" t="s">
        <v>806</v>
      </c>
      <c r="C195" s="1024" t="s">
        <v>489</v>
      </c>
      <c r="D195" s="960" t="s">
        <v>1064</v>
      </c>
      <c r="E195" s="951">
        <v>80000</v>
      </c>
      <c r="F195" s="974">
        <v>0</v>
      </c>
      <c r="G195" s="1032">
        <v>80000</v>
      </c>
      <c r="H195" s="951">
        <v>2296</v>
      </c>
      <c r="I195" s="1032">
        <v>7400.87</v>
      </c>
      <c r="J195" s="951">
        <v>2432</v>
      </c>
      <c r="K195" s="951">
        <v>25</v>
      </c>
      <c r="L195" s="1032">
        <f>+H195+I195+J195+K195</f>
        <v>12153.869999999999</v>
      </c>
      <c r="M195" s="1032">
        <f t="shared" si="45"/>
        <v>67846.13</v>
      </c>
    </row>
    <row r="196" spans="1:13" ht="18.75" x14ac:dyDescent="0.3">
      <c r="A196" s="1027" t="s">
        <v>84</v>
      </c>
      <c r="B196" s="950" t="s">
        <v>806</v>
      </c>
      <c r="C196" s="1024" t="s">
        <v>417</v>
      </c>
      <c r="D196" s="960" t="s">
        <v>307</v>
      </c>
      <c r="E196" s="951">
        <v>70000</v>
      </c>
      <c r="F196" s="974">
        <v>0</v>
      </c>
      <c r="G196" s="951">
        <v>70000</v>
      </c>
      <c r="H196" s="951">
        <v>2009</v>
      </c>
      <c r="I196" s="1032">
        <v>5368.48</v>
      </c>
      <c r="J196" s="951">
        <v>2128</v>
      </c>
      <c r="K196" s="951">
        <v>25</v>
      </c>
      <c r="L196" s="1032">
        <f>+H196+I196+J196+K196</f>
        <v>9530.48</v>
      </c>
      <c r="M196" s="1032">
        <f t="shared" si="45"/>
        <v>60469.520000000004</v>
      </c>
    </row>
    <row r="197" spans="1:13" ht="18.75" x14ac:dyDescent="0.3">
      <c r="A197" s="1027" t="s">
        <v>94</v>
      </c>
      <c r="B197" s="950" t="s">
        <v>807</v>
      </c>
      <c r="C197" s="1024" t="s">
        <v>417</v>
      </c>
      <c r="D197" s="960" t="s">
        <v>1069</v>
      </c>
      <c r="E197" s="951">
        <v>70000</v>
      </c>
      <c r="F197" s="974">
        <v>0</v>
      </c>
      <c r="G197" s="951">
        <v>70000</v>
      </c>
      <c r="H197" s="951">
        <v>2009</v>
      </c>
      <c r="I197" s="1032">
        <v>5025.38</v>
      </c>
      <c r="J197" s="951">
        <v>2128</v>
      </c>
      <c r="K197" s="951">
        <v>1740.46</v>
      </c>
      <c r="L197" s="1032">
        <v>10902.84</v>
      </c>
      <c r="M197" s="1032">
        <f t="shared" si="45"/>
        <v>59097.16</v>
      </c>
    </row>
    <row r="198" spans="1:13" ht="18.75" x14ac:dyDescent="0.3">
      <c r="A198" s="1027" t="s">
        <v>156</v>
      </c>
      <c r="B198" s="950" t="s">
        <v>806</v>
      </c>
      <c r="C198" s="1024" t="s">
        <v>1773</v>
      </c>
      <c r="D198" s="960" t="s">
        <v>1069</v>
      </c>
      <c r="E198" s="951">
        <v>80000</v>
      </c>
      <c r="F198" s="974">
        <v>0</v>
      </c>
      <c r="G198" s="951">
        <v>80000</v>
      </c>
      <c r="H198" s="951">
        <v>2296</v>
      </c>
      <c r="I198" s="1032">
        <v>6972</v>
      </c>
      <c r="J198" s="951">
        <v>2432</v>
      </c>
      <c r="K198" s="951">
        <v>1740.46</v>
      </c>
      <c r="L198" s="1032">
        <f>+H198+I198+J198+K198</f>
        <v>13440.46</v>
      </c>
      <c r="M198" s="1032">
        <f t="shared" si="45"/>
        <v>66559.540000000008</v>
      </c>
    </row>
    <row r="199" spans="1:13" ht="18.75" x14ac:dyDescent="0.3">
      <c r="A199" s="1028" t="s">
        <v>177</v>
      </c>
      <c r="B199" s="1001" t="s">
        <v>807</v>
      </c>
      <c r="C199" s="1025" t="s">
        <v>1204</v>
      </c>
      <c r="D199" s="1024" t="s">
        <v>1069</v>
      </c>
      <c r="E199" s="951">
        <v>55000</v>
      </c>
      <c r="F199" s="974">
        <v>0</v>
      </c>
      <c r="G199" s="1032">
        <v>55000</v>
      </c>
      <c r="H199" s="956">
        <v>1578.5</v>
      </c>
      <c r="I199" s="1275">
        <v>2559.6799999999998</v>
      </c>
      <c r="J199" s="951">
        <v>1672</v>
      </c>
      <c r="K199" s="956">
        <v>2097.1999999999998</v>
      </c>
      <c r="L199" s="1032">
        <f>+H199+I199+J199+K199</f>
        <v>7907.38</v>
      </c>
      <c r="M199" s="1032">
        <f t="shared" si="45"/>
        <v>47092.62</v>
      </c>
    </row>
    <row r="200" spans="1:13" ht="18.75" x14ac:dyDescent="0.3">
      <c r="A200" s="955" t="s">
        <v>1710</v>
      </c>
      <c r="B200" s="968" t="s">
        <v>807</v>
      </c>
      <c r="C200" s="960" t="s">
        <v>521</v>
      </c>
      <c r="D200" s="960" t="s">
        <v>307</v>
      </c>
      <c r="E200" s="951">
        <v>43500</v>
      </c>
      <c r="F200" s="974">
        <v>0</v>
      </c>
      <c r="G200" s="951">
        <v>43500</v>
      </c>
      <c r="H200" s="951">
        <v>1248.45</v>
      </c>
      <c r="I200" s="1191">
        <v>936.62</v>
      </c>
      <c r="J200" s="951">
        <v>1322.4</v>
      </c>
      <c r="K200" s="951">
        <v>25</v>
      </c>
      <c r="L200" s="951">
        <f>+H200+I200+J200+K200</f>
        <v>3532.4700000000003</v>
      </c>
      <c r="M200" s="953">
        <f t="shared" si="45"/>
        <v>39967.53</v>
      </c>
    </row>
    <row r="201" spans="1:13" ht="18.75" x14ac:dyDescent="0.3">
      <c r="A201" s="1027" t="s">
        <v>1717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v>3532.4700000000003</v>
      </c>
      <c r="M201" s="1032">
        <v>39967.53</v>
      </c>
    </row>
    <row r="202" spans="1:13" ht="18.75" x14ac:dyDescent="0.3">
      <c r="A202" s="1027" t="s">
        <v>1718</v>
      </c>
      <c r="B202" s="950" t="s">
        <v>806</v>
      </c>
      <c r="C202" s="1024" t="s">
        <v>1332</v>
      </c>
      <c r="D202" s="960" t="s">
        <v>321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>+H202+I202+J202+K202</f>
        <v>3532.4700000000003</v>
      </c>
      <c r="M202" s="1032">
        <f t="shared" ref="M202:M207" si="46">+G202-L202</f>
        <v>39967.53</v>
      </c>
    </row>
    <row r="203" spans="1:13" ht="18.75" x14ac:dyDescent="0.3">
      <c r="A203" s="1027" t="s">
        <v>1721</v>
      </c>
      <c r="B203" s="950" t="s">
        <v>807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036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46"/>
        <v>23497.5</v>
      </c>
    </row>
    <row r="204" spans="1:13" ht="18.75" x14ac:dyDescent="0.3">
      <c r="A204" s="1027" t="s">
        <v>1722</v>
      </c>
      <c r="B204" s="950" t="s">
        <v>1151</v>
      </c>
      <c r="C204" s="1024" t="s">
        <v>105</v>
      </c>
      <c r="D204" s="960" t="s">
        <v>1067</v>
      </c>
      <c r="E204" s="951">
        <v>25000</v>
      </c>
      <c r="F204" s="974">
        <v>0</v>
      </c>
      <c r="G204" s="1032">
        <v>25000</v>
      </c>
      <c r="H204" s="951">
        <v>717.5</v>
      </c>
      <c r="I204" s="1197">
        <v>0</v>
      </c>
      <c r="J204" s="951">
        <v>760</v>
      </c>
      <c r="K204" s="951">
        <v>25</v>
      </c>
      <c r="L204" s="1032">
        <f>+H204+I204+J204+K204</f>
        <v>1502.5</v>
      </c>
      <c r="M204" s="1032">
        <f t="shared" si="46"/>
        <v>23497.5</v>
      </c>
    </row>
    <row r="205" spans="1:13" ht="18.75" x14ac:dyDescent="0.3">
      <c r="A205" s="1024" t="s">
        <v>830</v>
      </c>
      <c r="B205" s="950" t="s">
        <v>806</v>
      </c>
      <c r="C205" s="1026" t="s">
        <v>92</v>
      </c>
      <c r="D205" s="960" t="s">
        <v>1067</v>
      </c>
      <c r="E205" s="978">
        <v>30000</v>
      </c>
      <c r="F205" s="979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46"/>
        <v>28202</v>
      </c>
    </row>
    <row r="206" spans="1:13" ht="18.75" x14ac:dyDescent="0.3">
      <c r="A206" s="1027" t="s">
        <v>1723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25</v>
      </c>
      <c r="L206" s="1032">
        <f>+H206+I206+J206+K206</f>
        <v>1798</v>
      </c>
      <c r="M206" s="1032">
        <f t="shared" si="46"/>
        <v>28202</v>
      </c>
    </row>
    <row r="207" spans="1:13" ht="18.75" x14ac:dyDescent="0.3">
      <c r="A207" s="1027" t="s">
        <v>1729</v>
      </c>
      <c r="B207" s="950" t="s">
        <v>806</v>
      </c>
      <c r="C207" s="1026" t="s">
        <v>92</v>
      </c>
      <c r="D207" s="960" t="s">
        <v>1067</v>
      </c>
      <c r="E207" s="951">
        <v>30000</v>
      </c>
      <c r="F207" s="974">
        <v>0</v>
      </c>
      <c r="G207" s="1032">
        <v>30000</v>
      </c>
      <c r="H207" s="951">
        <v>861</v>
      </c>
      <c r="I207" s="1197">
        <v>0</v>
      </c>
      <c r="J207" s="951">
        <v>912</v>
      </c>
      <c r="K207" s="951">
        <v>1740.46</v>
      </c>
      <c r="L207" s="1032">
        <v>3513.46</v>
      </c>
      <c r="M207" s="1032">
        <f t="shared" si="46"/>
        <v>26486.54</v>
      </c>
    </row>
    <row r="208" spans="1:13" ht="18.75" x14ac:dyDescent="0.3">
      <c r="A208" s="949" t="s">
        <v>847</v>
      </c>
      <c r="B208" s="999"/>
      <c r="C208" s="962">
        <v>14</v>
      </c>
      <c r="D208" s="962"/>
      <c r="E208" s="963">
        <f>SUM(E194:E207)</f>
        <v>745500</v>
      </c>
      <c r="F208" s="964">
        <v>0</v>
      </c>
      <c r="G208" s="963">
        <f t="shared" ref="G208:M208" si="47">SUM(G194:G207)</f>
        <v>745500</v>
      </c>
      <c r="H208" s="963">
        <f t="shared" si="47"/>
        <v>21395.850000000002</v>
      </c>
      <c r="I208" s="963">
        <f t="shared" si="47"/>
        <v>46946.140000000007</v>
      </c>
      <c r="J208" s="963">
        <f t="shared" si="47"/>
        <v>22663.200000000001</v>
      </c>
      <c r="K208" s="963">
        <f>SUM(K194:K207)</f>
        <v>7568.58</v>
      </c>
      <c r="L208" s="963">
        <f t="shared" si="47"/>
        <v>98573.77</v>
      </c>
      <c r="M208" s="963">
        <f t="shared" si="47"/>
        <v>646926.23000000021</v>
      </c>
    </row>
    <row r="209" spans="1:13" ht="18.75" x14ac:dyDescent="0.3">
      <c r="A209" s="949"/>
      <c r="B209" s="999"/>
      <c r="C209" s="962"/>
      <c r="D209" s="962"/>
      <c r="E209" s="963"/>
      <c r="G209" s="963"/>
      <c r="H209" s="963"/>
      <c r="I209" s="966"/>
      <c r="J209" s="963"/>
      <c r="K209" s="963"/>
      <c r="L209" s="963"/>
      <c r="M209" s="963"/>
    </row>
    <row r="210" spans="1:13" ht="18.75" x14ac:dyDescent="0.3">
      <c r="A210" s="961" t="s">
        <v>1774</v>
      </c>
      <c r="B210" s="950"/>
      <c r="C210" s="967"/>
      <c r="D210" s="967"/>
      <c r="E210" s="963"/>
      <c r="F210" s="964"/>
      <c r="G210" s="965"/>
      <c r="H210" s="965"/>
      <c r="I210" s="966"/>
      <c r="J210" s="963"/>
      <c r="K210" s="963"/>
      <c r="L210" s="963"/>
      <c r="M210" s="965"/>
    </row>
    <row r="211" spans="1:13" ht="18.75" x14ac:dyDescent="0.3">
      <c r="A211" s="1027" t="s">
        <v>1707</v>
      </c>
      <c r="B211" s="950" t="s">
        <v>806</v>
      </c>
      <c r="C211" s="1024" t="s">
        <v>1708</v>
      </c>
      <c r="D211" s="960" t="s">
        <v>1069</v>
      </c>
      <c r="E211" s="951">
        <v>120000</v>
      </c>
      <c r="F211" s="974">
        <v>0</v>
      </c>
      <c r="G211" s="1032">
        <v>120000</v>
      </c>
      <c r="H211" s="951">
        <v>3444</v>
      </c>
      <c r="I211" s="1198">
        <v>16809.87</v>
      </c>
      <c r="J211" s="951">
        <v>3648</v>
      </c>
      <c r="K211" s="951">
        <v>25</v>
      </c>
      <c r="L211" s="1032">
        <f>+H211+I211+J211+K211</f>
        <v>23926.87</v>
      </c>
      <c r="M211" s="1031">
        <f>+G211-L211</f>
        <v>96073.13</v>
      </c>
    </row>
    <row r="212" spans="1:13" ht="18.75" x14ac:dyDescent="0.3">
      <c r="A212" s="1027" t="s">
        <v>1709</v>
      </c>
      <c r="B212" s="950" t="s">
        <v>807</v>
      </c>
      <c r="C212" s="1024" t="s">
        <v>417</v>
      </c>
      <c r="D212" s="960" t="s">
        <v>1069</v>
      </c>
      <c r="E212" s="951">
        <v>80000</v>
      </c>
      <c r="F212" s="974">
        <v>0</v>
      </c>
      <c r="G212" s="951">
        <v>80000</v>
      </c>
      <c r="H212" s="951">
        <v>2296</v>
      </c>
      <c r="I212" s="1198">
        <v>6564.09</v>
      </c>
      <c r="J212" s="951">
        <v>2432</v>
      </c>
      <c r="K212" s="951">
        <v>4158.92</v>
      </c>
      <c r="L212" s="1032">
        <f>+H212+I212+J212+K212</f>
        <v>15451.01</v>
      </c>
      <c r="M212" s="1031">
        <f>+G212-L212</f>
        <v>64548.99</v>
      </c>
    </row>
    <row r="213" spans="1:13" ht="18.75" x14ac:dyDescent="0.3">
      <c r="A213" s="1027" t="s">
        <v>1713</v>
      </c>
      <c r="B213" s="950" t="s">
        <v>807</v>
      </c>
      <c r="C213" s="1024" t="s">
        <v>276</v>
      </c>
      <c r="D213" s="960" t="s">
        <v>307</v>
      </c>
      <c r="E213" s="951">
        <v>37500</v>
      </c>
      <c r="F213" s="974">
        <v>0</v>
      </c>
      <c r="G213" s="1032">
        <v>37500</v>
      </c>
      <c r="H213" s="951">
        <v>1076.25</v>
      </c>
      <c r="I213" s="1197">
        <v>89.81</v>
      </c>
      <c r="J213" s="951">
        <v>1140</v>
      </c>
      <c r="K213" s="951">
        <v>25</v>
      </c>
      <c r="L213" s="1032">
        <f>+H213+I213+J213+K213</f>
        <v>2331.06</v>
      </c>
      <c r="M213" s="1032">
        <f>+G213-L213</f>
        <v>35168.94</v>
      </c>
    </row>
    <row r="214" spans="1:13" ht="18.75" x14ac:dyDescent="0.3">
      <c r="A214" s="1027" t="s">
        <v>1329</v>
      </c>
      <c r="B214" s="950" t="s">
        <v>1330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197">
        <v>936.62</v>
      </c>
      <c r="J214" s="951">
        <v>1322.4</v>
      </c>
      <c r="K214" s="951">
        <v>25</v>
      </c>
      <c r="L214" s="1032">
        <f>+H214+I214+J214+K214</f>
        <v>3532.4700000000003</v>
      </c>
      <c r="M214" s="1032">
        <f>+G214-L214</f>
        <v>39967.53</v>
      </c>
    </row>
    <row r="215" spans="1:13" ht="18.75" x14ac:dyDescent="0.3">
      <c r="A215" s="1027" t="s">
        <v>1716</v>
      </c>
      <c r="B215" s="950" t="s">
        <v>806</v>
      </c>
      <c r="C215" s="1024" t="s">
        <v>1325</v>
      </c>
      <c r="D215" s="960" t="s">
        <v>307</v>
      </c>
      <c r="E215" s="951">
        <v>43500</v>
      </c>
      <c r="F215" s="974">
        <v>0</v>
      </c>
      <c r="G215" s="1032">
        <v>43500</v>
      </c>
      <c r="H215" s="951">
        <v>1248.45</v>
      </c>
      <c r="I215" s="1036">
        <v>936.62</v>
      </c>
      <c r="J215" s="951">
        <v>1322.4</v>
      </c>
      <c r="K215" s="951">
        <v>25</v>
      </c>
      <c r="L215" s="1032">
        <v>3532.4700000000003</v>
      </c>
      <c r="M215" s="1032">
        <v>39967.53</v>
      </c>
    </row>
    <row r="216" spans="1:13" ht="18.75" x14ac:dyDescent="0.3">
      <c r="A216" s="1027" t="s">
        <v>698</v>
      </c>
      <c r="B216" s="950" t="s">
        <v>807</v>
      </c>
      <c r="C216" s="1024" t="s">
        <v>105</v>
      </c>
      <c r="D216" s="960" t="s">
        <v>1067</v>
      </c>
      <c r="E216" s="951">
        <v>25000</v>
      </c>
      <c r="F216" s="974">
        <v>0</v>
      </c>
      <c r="G216" s="1032">
        <v>25000</v>
      </c>
      <c r="H216" s="951">
        <v>717.5</v>
      </c>
      <c r="I216" s="1197">
        <v>0</v>
      </c>
      <c r="J216" s="951">
        <v>760</v>
      </c>
      <c r="K216" s="951">
        <v>25</v>
      </c>
      <c r="L216" s="1032">
        <f>+H216+I216+J216+K216</f>
        <v>1502.5</v>
      </c>
      <c r="M216" s="1032">
        <f>+G216-L216</f>
        <v>23497.5</v>
      </c>
    </row>
    <row r="217" spans="1:13" ht="18.75" x14ac:dyDescent="0.3">
      <c r="A217" s="1027" t="s">
        <v>1725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>+H217+I217+J217+K217</f>
        <v>3907</v>
      </c>
      <c r="M217" s="1032">
        <f>+G217-L217</f>
        <v>26093</v>
      </c>
    </row>
    <row r="218" spans="1:13" ht="17.25" customHeight="1" x14ac:dyDescent="0.3">
      <c r="A218" s="1027" t="s">
        <v>1727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>+H218+I218+J218+K218</f>
        <v>1798</v>
      </c>
      <c r="M218" s="1032">
        <f>+G218-L218</f>
        <v>28202</v>
      </c>
    </row>
    <row r="219" spans="1:13" ht="18.75" x14ac:dyDescent="0.3">
      <c r="A219" s="1027" t="s">
        <v>1730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v>1798</v>
      </c>
      <c r="M219" s="1032">
        <f>+G219-L219</f>
        <v>28202</v>
      </c>
    </row>
    <row r="220" spans="1:13" ht="18.75" x14ac:dyDescent="0.3">
      <c r="A220" s="961" t="s">
        <v>847</v>
      </c>
      <c r="B220" s="950"/>
      <c r="C220" s="962">
        <v>9</v>
      </c>
      <c r="D220" s="960"/>
      <c r="E220" s="963">
        <f>SUM(E211:E219)</f>
        <v>439500</v>
      </c>
      <c r="F220" s="964">
        <v>0</v>
      </c>
      <c r="G220" s="963">
        <f>SUM(G211:G219)</f>
        <v>439500</v>
      </c>
      <c r="H220" s="963">
        <f t="shared" ref="H220:M220" si="48">SUM(H211:H219)</f>
        <v>12613.65</v>
      </c>
      <c r="I220" s="963">
        <f t="shared" si="48"/>
        <v>25337.01</v>
      </c>
      <c r="J220" s="963">
        <f t="shared" si="48"/>
        <v>13360.8</v>
      </c>
      <c r="K220" s="963">
        <f>SUM(K211:K219)</f>
        <v>6467.92</v>
      </c>
      <c r="L220" s="963">
        <f t="shared" si="48"/>
        <v>57779.38</v>
      </c>
      <c r="M220" s="963">
        <f t="shared" si="48"/>
        <v>381720.62</v>
      </c>
    </row>
    <row r="221" spans="1:13" ht="18.75" x14ac:dyDescent="0.3">
      <c r="A221" s="961"/>
      <c r="B221" s="950"/>
      <c r="C221" s="962"/>
      <c r="D221" s="960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961" t="s">
        <v>1775</v>
      </c>
      <c r="B222" s="950"/>
      <c r="C222" s="1026"/>
      <c r="D222" s="960"/>
      <c r="E222" s="951"/>
      <c r="F222" s="974"/>
      <c r="G222" s="1032"/>
      <c r="H222" s="951"/>
      <c r="I222" s="1197"/>
      <c r="J222" s="951"/>
      <c r="K222" s="951"/>
      <c r="L222" s="1032"/>
      <c r="M222" s="1032"/>
    </row>
    <row r="223" spans="1:13" ht="18.75" x14ac:dyDescent="0.3">
      <c r="A223" s="1027" t="s">
        <v>1712</v>
      </c>
      <c r="B223" s="950" t="s">
        <v>807</v>
      </c>
      <c r="C223" s="1024" t="s">
        <v>276</v>
      </c>
      <c r="D223" s="960" t="s">
        <v>307</v>
      </c>
      <c r="E223" s="951">
        <v>37500</v>
      </c>
      <c r="F223" s="974">
        <v>0</v>
      </c>
      <c r="G223" s="1032">
        <v>37500</v>
      </c>
      <c r="H223" s="951">
        <v>1076.25</v>
      </c>
      <c r="I223" s="1197">
        <v>89.81</v>
      </c>
      <c r="J223" s="951">
        <v>1140</v>
      </c>
      <c r="K223" s="951">
        <v>25</v>
      </c>
      <c r="L223" s="1032">
        <f>+H223+I223+J223+K223</f>
        <v>2331.06</v>
      </c>
      <c r="M223" s="1032">
        <f>+G223-L223</f>
        <v>35168.94</v>
      </c>
    </row>
    <row r="224" spans="1:13" ht="18.75" x14ac:dyDescent="0.3">
      <c r="A224" s="1027" t="s">
        <v>1715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f>+H224+I224+J224+K224</f>
        <v>3532.4700000000003</v>
      </c>
      <c r="M224" s="1032">
        <f>+G224-L224</f>
        <v>39967.53</v>
      </c>
    </row>
    <row r="225" spans="1:13" ht="18.75" x14ac:dyDescent="0.3">
      <c r="A225" s="1027" t="s">
        <v>1336</v>
      </c>
      <c r="B225" s="950" t="s">
        <v>806</v>
      </c>
      <c r="C225" s="1024" t="s">
        <v>1325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197">
        <v>936.62</v>
      </c>
      <c r="J225" s="951">
        <v>1322.4</v>
      </c>
      <c r="K225" s="951">
        <v>25</v>
      </c>
      <c r="L225" s="1032">
        <v>3532.4700000000003</v>
      </c>
      <c r="M225" s="1032">
        <v>39967.53</v>
      </c>
    </row>
    <row r="226" spans="1:13" ht="18.75" x14ac:dyDescent="0.3">
      <c r="A226" s="1027" t="s">
        <v>1719</v>
      </c>
      <c r="B226" s="999" t="s">
        <v>807</v>
      </c>
      <c r="C226" s="1024" t="s">
        <v>105</v>
      </c>
      <c r="D226" s="960" t="s">
        <v>1067</v>
      </c>
      <c r="E226" s="951">
        <v>25000</v>
      </c>
      <c r="F226" s="974">
        <v>0</v>
      </c>
      <c r="G226" s="1032">
        <v>25000</v>
      </c>
      <c r="H226" s="951">
        <v>717.5</v>
      </c>
      <c r="I226" s="1197">
        <v>0</v>
      </c>
      <c r="J226" s="951">
        <v>760</v>
      </c>
      <c r="K226" s="951">
        <v>25</v>
      </c>
      <c r="L226" s="1032">
        <f>+H226+I226+J226+K226</f>
        <v>1502.5</v>
      </c>
      <c r="M226" s="1032">
        <f>+G226-L226</f>
        <v>23497.5</v>
      </c>
    </row>
    <row r="227" spans="1:13" ht="18.75" x14ac:dyDescent="0.3">
      <c r="A227" s="1027" t="s">
        <v>1726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f>+H227+I227+J227+K227</f>
        <v>1798</v>
      </c>
      <c r="M227" s="1032">
        <f>+G227-L227</f>
        <v>28202</v>
      </c>
    </row>
    <row r="228" spans="1:13" ht="18.75" x14ac:dyDescent="0.3">
      <c r="A228" s="1027" t="s">
        <v>1728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1027" t="s">
        <v>1731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197">
        <v>0</v>
      </c>
      <c r="J229" s="951">
        <v>912</v>
      </c>
      <c r="K229" s="951">
        <v>25</v>
      </c>
      <c r="L229" s="1032">
        <v>1798</v>
      </c>
      <c r="M229" s="1032">
        <f>+G229-L229</f>
        <v>28202</v>
      </c>
    </row>
    <row r="230" spans="1:13" ht="18.75" x14ac:dyDescent="0.3">
      <c r="A230" s="961" t="s">
        <v>847</v>
      </c>
      <c r="B230" s="950"/>
      <c r="C230" s="962">
        <v>7</v>
      </c>
      <c r="D230" s="960"/>
      <c r="E230" s="963">
        <f>SUM(E223:E229)</f>
        <v>239500</v>
      </c>
      <c r="F230" s="964">
        <v>0</v>
      </c>
      <c r="G230" s="963">
        <f t="shared" ref="G230:M230" si="49">SUM(G223:G229)</f>
        <v>239500</v>
      </c>
      <c r="H230" s="963">
        <f t="shared" si="49"/>
        <v>6873.65</v>
      </c>
      <c r="I230" s="963">
        <f t="shared" si="49"/>
        <v>1963.0500000000002</v>
      </c>
      <c r="J230" s="963">
        <f t="shared" si="49"/>
        <v>7280.8</v>
      </c>
      <c r="K230" s="963">
        <f>SUM(K223:K229)</f>
        <v>175</v>
      </c>
      <c r="L230" s="963">
        <f t="shared" si="49"/>
        <v>16292.5</v>
      </c>
      <c r="M230" s="963">
        <f t="shared" si="49"/>
        <v>223207.5</v>
      </c>
    </row>
    <row r="231" spans="1:13" ht="18.75" x14ac:dyDescent="0.3">
      <c r="A231" s="961"/>
      <c r="B231" s="950"/>
      <c r="C231" s="962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961" t="s">
        <v>1776</v>
      </c>
      <c r="B232" s="950"/>
      <c r="C232" s="1026"/>
      <c r="D232" s="960"/>
      <c r="E232" s="951"/>
      <c r="F232" s="974"/>
      <c r="G232" s="1032"/>
      <c r="H232" s="951"/>
      <c r="I232" s="1197"/>
      <c r="J232" s="951"/>
      <c r="K232" s="951"/>
      <c r="L232" s="1032"/>
      <c r="M232" s="1032"/>
    </row>
    <row r="233" spans="1:13" ht="18.75" x14ac:dyDescent="0.3">
      <c r="A233" s="1027" t="s">
        <v>1711</v>
      </c>
      <c r="B233" s="950" t="s">
        <v>807</v>
      </c>
      <c r="C233" s="1024" t="s">
        <v>521</v>
      </c>
      <c r="D233" s="960" t="s">
        <v>307</v>
      </c>
      <c r="E233" s="951">
        <v>37500</v>
      </c>
      <c r="F233" s="974">
        <v>0</v>
      </c>
      <c r="G233" s="1032">
        <v>37500</v>
      </c>
      <c r="H233" s="951">
        <v>1076.25</v>
      </c>
      <c r="I233" s="1197">
        <v>89.81</v>
      </c>
      <c r="J233" s="951">
        <v>1140</v>
      </c>
      <c r="K233" s="951">
        <v>25</v>
      </c>
      <c r="L233" s="1032">
        <f>+H233+I233+J233+K233</f>
        <v>2331.06</v>
      </c>
      <c r="M233" s="1032">
        <f t="shared" ref="M233:M238" si="50">+G233-L233</f>
        <v>35168.94</v>
      </c>
    </row>
    <row r="234" spans="1:13" ht="18.75" x14ac:dyDescent="0.3">
      <c r="A234" s="1027" t="s">
        <v>1714</v>
      </c>
      <c r="B234" s="950" t="s">
        <v>807</v>
      </c>
      <c r="C234" s="1024" t="s">
        <v>276</v>
      </c>
      <c r="D234" s="960" t="s">
        <v>307</v>
      </c>
      <c r="E234" s="951">
        <v>43500</v>
      </c>
      <c r="F234" s="974">
        <v>0</v>
      </c>
      <c r="G234" s="1032">
        <v>43500</v>
      </c>
      <c r="H234" s="951">
        <v>1248.45</v>
      </c>
      <c r="I234" s="1197">
        <v>936.62</v>
      </c>
      <c r="J234" s="951">
        <v>1322.4</v>
      </c>
      <c r="K234" s="951">
        <v>25</v>
      </c>
      <c r="L234" s="1032">
        <f>+H234+I234+J234+K234</f>
        <v>3532.4700000000003</v>
      </c>
      <c r="M234" s="1032">
        <f t="shared" si="50"/>
        <v>39967.53</v>
      </c>
    </row>
    <row r="235" spans="1:13" ht="18.75" x14ac:dyDescent="0.3">
      <c r="A235" s="1027" t="s">
        <v>1440</v>
      </c>
      <c r="B235" s="950" t="s">
        <v>807</v>
      </c>
      <c r="C235" s="1024" t="s">
        <v>276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197">
        <v>89.81</v>
      </c>
      <c r="J235" s="951">
        <v>1140</v>
      </c>
      <c r="K235" s="951">
        <v>25</v>
      </c>
      <c r="L235" s="1032">
        <v>2331.06</v>
      </c>
      <c r="M235" s="1032">
        <f t="shared" si="50"/>
        <v>35168.94</v>
      </c>
    </row>
    <row r="236" spans="1:13" ht="18.75" x14ac:dyDescent="0.3">
      <c r="A236" s="1027" t="s">
        <v>1720</v>
      </c>
      <c r="B236" s="999" t="s">
        <v>807</v>
      </c>
      <c r="C236" s="1024" t="s">
        <v>105</v>
      </c>
      <c r="D236" s="960" t="s">
        <v>1067</v>
      </c>
      <c r="E236" s="951">
        <v>25000</v>
      </c>
      <c r="F236" s="974">
        <v>0</v>
      </c>
      <c r="G236" s="1032">
        <v>25000</v>
      </c>
      <c r="H236" s="951">
        <v>717.5</v>
      </c>
      <c r="I236" s="1197">
        <v>0</v>
      </c>
      <c r="J236" s="951">
        <v>760</v>
      </c>
      <c r="K236" s="951">
        <v>25</v>
      </c>
      <c r="L236" s="1032">
        <f>+H236+I236+J236+K236</f>
        <v>1502.5</v>
      </c>
      <c r="M236" s="1032">
        <f t="shared" si="50"/>
        <v>23497.5</v>
      </c>
    </row>
    <row r="237" spans="1:13" ht="18.75" x14ac:dyDescent="0.3">
      <c r="A237" s="1024" t="s">
        <v>1056</v>
      </c>
      <c r="B237" s="950" t="s">
        <v>806</v>
      </c>
      <c r="C237" s="1026" t="s">
        <v>92</v>
      </c>
      <c r="D237" s="960" t="s">
        <v>1067</v>
      </c>
      <c r="E237" s="978">
        <v>30000</v>
      </c>
      <c r="F237" s="979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50"/>
        <v>28202</v>
      </c>
    </row>
    <row r="238" spans="1:13" ht="18.75" x14ac:dyDescent="0.3">
      <c r="A238" s="1027" t="s">
        <v>1724</v>
      </c>
      <c r="B238" s="950" t="s">
        <v>1296</v>
      </c>
      <c r="C238" s="1026" t="s">
        <v>92</v>
      </c>
      <c r="D238" s="960" t="s">
        <v>1067</v>
      </c>
      <c r="E238" s="951">
        <v>30000</v>
      </c>
      <c r="F238" s="974">
        <v>0</v>
      </c>
      <c r="G238" s="1032">
        <v>30000</v>
      </c>
      <c r="H238" s="951">
        <v>861</v>
      </c>
      <c r="I238" s="1197">
        <v>0</v>
      </c>
      <c r="J238" s="951">
        <v>912</v>
      </c>
      <c r="K238" s="951">
        <v>25</v>
      </c>
      <c r="L238" s="1032">
        <f>+H238+I238+J238+K238</f>
        <v>1798</v>
      </c>
      <c r="M238" s="1032">
        <f t="shared" si="50"/>
        <v>28202</v>
      </c>
    </row>
    <row r="239" spans="1:13" ht="18.75" x14ac:dyDescent="0.3">
      <c r="A239" s="961" t="s">
        <v>847</v>
      </c>
      <c r="B239" s="950"/>
      <c r="C239" s="962">
        <v>6</v>
      </c>
      <c r="D239" s="960"/>
      <c r="E239" s="963">
        <f>SUM(E233:E238)</f>
        <v>203500</v>
      </c>
      <c r="F239" s="1071">
        <v>0</v>
      </c>
      <c r="G239" s="963">
        <f t="shared" ref="G239:M239" si="51">SUM(G233:G238)</f>
        <v>203500</v>
      </c>
      <c r="H239" s="963">
        <f t="shared" si="51"/>
        <v>5840.45</v>
      </c>
      <c r="I239" s="963">
        <f t="shared" si="51"/>
        <v>1116.24</v>
      </c>
      <c r="J239" s="963">
        <f t="shared" si="51"/>
        <v>6186.4</v>
      </c>
      <c r="K239" s="963">
        <f>SUM(K233:K238)</f>
        <v>150</v>
      </c>
      <c r="L239" s="963">
        <f t="shared" si="51"/>
        <v>13293.09</v>
      </c>
      <c r="M239" s="963">
        <f t="shared" si="51"/>
        <v>190206.91</v>
      </c>
    </row>
    <row r="240" spans="1:13" ht="18.75" x14ac:dyDescent="0.3">
      <c r="A240" s="961"/>
      <c r="B240" s="950"/>
      <c r="C240" s="962"/>
      <c r="D240" s="960"/>
      <c r="E240" s="963">
        <f>+E208+E220+E230+E239</f>
        <v>1628000</v>
      </c>
      <c r="F240" s="964">
        <v>0</v>
      </c>
      <c r="G240" s="963">
        <f t="shared" ref="G240:M240" si="52">+G208+G220+G230+G239</f>
        <v>1628000</v>
      </c>
      <c r="H240" s="963">
        <f>+H208+H220+H230+H239</f>
        <v>46723.6</v>
      </c>
      <c r="I240" s="963">
        <f>+I208+I220+I230+I239</f>
        <v>75362.440000000017</v>
      </c>
      <c r="J240" s="963">
        <f t="shared" si="52"/>
        <v>49491.200000000004</v>
      </c>
      <c r="K240" s="963">
        <f>+K208+K220+K230+K239</f>
        <v>14361.5</v>
      </c>
      <c r="L240" s="963">
        <f t="shared" si="52"/>
        <v>185938.74</v>
      </c>
      <c r="M240" s="963">
        <f t="shared" si="52"/>
        <v>1442061.26</v>
      </c>
    </row>
    <row r="241" spans="1:13" ht="18.75" x14ac:dyDescent="0.3">
      <c r="A241" s="961"/>
      <c r="B241" s="958"/>
      <c r="C241" s="962"/>
      <c r="D241" s="962"/>
      <c r="E241" s="963"/>
      <c r="F241" s="964"/>
      <c r="G241" s="965"/>
      <c r="H241" s="965"/>
      <c r="I241" s="966"/>
      <c r="J241" s="963"/>
      <c r="K241" s="963"/>
      <c r="L241" s="963"/>
      <c r="M241" s="965"/>
    </row>
    <row r="242" spans="1:13" ht="27.75" customHeight="1" x14ac:dyDescent="0.3">
      <c r="A242" s="1058" t="s">
        <v>865</v>
      </c>
      <c r="B242" s="1059"/>
      <c r="C242" s="1058">
        <f>+C220+C190+C182+C170+C165+C161+C155+C151+C146+C139+C132+C124+C116+C112+C101++C92+C79+C63+C57+C48+C43+C39+C25+C96+C106+C32+C128+C239+C230+C208+C174</f>
        <v>127</v>
      </c>
      <c r="D242" s="1058"/>
      <c r="E242" s="1076">
        <f>+E25+E32+E39+E43+E48+E57+E63+E79+E92+E96+E101+E106+E112+E116+E124+E128+E132+E139+E146+E151+E155+E161+E165+E170+E174+E182+E190+E208+E220+E230+E239</f>
        <v>6694000</v>
      </c>
      <c r="F242" s="1072">
        <v>0</v>
      </c>
      <c r="G242" s="1076">
        <f t="shared" ref="G242:M242" si="53">+G25+G32+G39+G43+G48+G57+G63+G79+G92+G96+G101+G106+G112+G116+G124+G128+G132+G139+G146+G151+G155+G161+G165+G170+G174+G182+G190+G208+G220+G230+G239</f>
        <v>6694000</v>
      </c>
      <c r="H242" s="1076">
        <f t="shared" si="53"/>
        <v>192117.8</v>
      </c>
      <c r="I242" s="1076">
        <f t="shared" si="53"/>
        <v>429465.74999999994</v>
      </c>
      <c r="J242" s="1076">
        <f t="shared" si="53"/>
        <v>202182.73999999993</v>
      </c>
      <c r="K242" s="1076">
        <f>+K239+K230+K220+K208++K190+K182++K174+K170+K165+K161+K155+K151+K146+K139+K132+K128+K124+K116+K112+K106+K101+K96+K92+K79+K63+K57+K48+K43+K39+K32+K25</f>
        <v>139802.70000000001</v>
      </c>
      <c r="L242" s="1076">
        <f t="shared" si="53"/>
        <v>963568.99</v>
      </c>
      <c r="M242" s="1076">
        <f t="shared" si="53"/>
        <v>5730431.0099999998</v>
      </c>
    </row>
    <row r="243" spans="1:13" ht="15.75" x14ac:dyDescent="0.25">
      <c r="A243" s="853"/>
      <c r="B243" s="871"/>
      <c r="C243" s="853"/>
      <c r="D243" s="853"/>
      <c r="E243" s="213"/>
      <c r="F243" s="853"/>
      <c r="G243" s="271"/>
      <c r="H243" s="271"/>
      <c r="I243" s="271"/>
      <c r="J243" s="213"/>
      <c r="K243" s="1324"/>
      <c r="L243" s="213"/>
      <c r="M243" s="271"/>
    </row>
    <row r="244" spans="1:13" ht="14.25" customHeight="1" x14ac:dyDescent="0.25">
      <c r="A244" s="853"/>
      <c r="B244" s="871"/>
      <c r="C244" s="853"/>
      <c r="D244" s="853"/>
      <c r="E244" s="213"/>
      <c r="F244" s="853"/>
      <c r="G244" s="1022"/>
      <c r="H244" s="1022"/>
      <c r="I244" s="1022"/>
      <c r="J244" s="1022"/>
      <c r="K244" s="1093"/>
      <c r="L244" s="1022"/>
      <c r="M244" s="1022"/>
    </row>
    <row r="245" spans="1:13" ht="15.75" x14ac:dyDescent="0.25">
      <c r="A245" s="853"/>
      <c r="B245" s="871"/>
      <c r="C245" s="853"/>
      <c r="D245" s="853"/>
      <c r="E245" s="1093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D247" s="1244"/>
      <c r="E247" s="869"/>
      <c r="F247" s="853"/>
      <c r="G247" s="853"/>
      <c r="H247" s="853"/>
      <c r="I247" s="1073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E248" s="869"/>
      <c r="F248" s="853"/>
      <c r="G248" s="853"/>
      <c r="H248" s="853"/>
      <c r="I248" s="1022"/>
      <c r="J248" s="1093"/>
      <c r="K248" s="1093"/>
      <c r="L248" s="1093"/>
      <c r="M248" s="1022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32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7.25" customHeight="1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73"/>
      <c r="B258" s="874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3"/>
      <c r="B259" s="871"/>
      <c r="C259" s="873"/>
      <c r="D259" s="873"/>
      <c r="E259" s="875"/>
      <c r="F259" s="873"/>
      <c r="G259" s="873"/>
      <c r="H259" s="873"/>
      <c r="I259" s="873"/>
      <c r="J259" s="1094"/>
      <c r="K259" s="1094"/>
      <c r="L259" s="1094"/>
      <c r="M259" s="873"/>
    </row>
    <row r="260" spans="1:14" ht="15.75" x14ac:dyDescent="0.25">
      <c r="A260" s="871"/>
      <c r="B260" s="871"/>
      <c r="C260" s="871"/>
      <c r="D260" s="871"/>
      <c r="E260" s="876"/>
      <c r="F260" s="877"/>
      <c r="G260" s="878"/>
      <c r="H260" s="879"/>
      <c r="I260" s="1200"/>
      <c r="J260" s="1095"/>
      <c r="K260" s="1095"/>
      <c r="L260" s="1095"/>
      <c r="M260" s="880"/>
    </row>
    <row r="261" spans="1:14" ht="15.75" x14ac:dyDescent="0.25">
      <c r="A261" s="1654" t="s">
        <v>1271</v>
      </c>
      <c r="B261" s="1654"/>
      <c r="C261" s="874"/>
      <c r="D261" s="874"/>
      <c r="E261" s="875"/>
      <c r="F261" s="873"/>
      <c r="G261" s="873"/>
      <c r="H261" s="1634" t="s">
        <v>852</v>
      </c>
      <c r="I261" s="1634"/>
      <c r="J261" s="1634"/>
      <c r="K261" s="1634"/>
      <c r="L261" s="1634"/>
      <c r="M261" s="1634"/>
    </row>
    <row r="262" spans="1:14" ht="15.75" x14ac:dyDescent="0.25">
      <c r="A262" s="930" t="s">
        <v>1376</v>
      </c>
      <c r="B262" s="871"/>
      <c r="C262" s="871"/>
      <c r="D262" s="871"/>
      <c r="E262" s="875"/>
      <c r="F262" s="873"/>
      <c r="H262" s="622"/>
      <c r="I262" s="1635" t="s">
        <v>1504</v>
      </c>
      <c r="J262" s="1635"/>
      <c r="K262" s="1635"/>
      <c r="L262" s="1635"/>
      <c r="M262" s="622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80.7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99.5" customHeight="1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874"/>
      <c r="B276" s="851"/>
      <c r="C276" s="874"/>
      <c r="D276" s="874"/>
      <c r="E276" s="883"/>
      <c r="F276" s="874"/>
      <c r="G276" s="884"/>
      <c r="H276" s="882"/>
      <c r="I276" s="873"/>
      <c r="J276" s="1096"/>
      <c r="K276" s="1096"/>
      <c r="L276" s="1096"/>
      <c r="M276" s="885"/>
    </row>
  </sheetData>
  <mergeCells count="20">
    <mergeCell ref="M18:M19"/>
    <mergeCell ref="A261:B261"/>
    <mergeCell ref="H261:M261"/>
    <mergeCell ref="I262:L262"/>
    <mergeCell ref="G18:G19"/>
    <mergeCell ref="H18:H19"/>
    <mergeCell ref="I18:I19"/>
    <mergeCell ref="J18:J19"/>
    <mergeCell ref="K18:K19"/>
    <mergeCell ref="L18:L19"/>
    <mergeCell ref="A18:A19"/>
    <mergeCell ref="B18:B19"/>
    <mergeCell ref="C18:C19"/>
    <mergeCell ref="D18:D19"/>
    <mergeCell ref="F18:F19"/>
    <mergeCell ref="A12:M12"/>
    <mergeCell ref="A13:N13"/>
    <mergeCell ref="A14:M14"/>
    <mergeCell ref="A15:M15"/>
    <mergeCell ref="A16:M16"/>
  </mergeCells>
  <pageMargins left="0.45" right="0.23622047244094491" top="0.12" bottom="0" header="0.11811023622047245" footer="0"/>
  <pageSetup paperSize="345" scale="37" fitToHeight="0" orientation="landscape" r:id="rId1"/>
  <rowBreaks count="3" manualBreakCount="3">
    <brk id="79" max="12" man="1"/>
    <brk id="155" max="12" man="1"/>
    <brk id="231" max="12" man="1"/>
  </rowBreaks>
  <drawing r:id="rId2"/>
</worksheet>
</file>

<file path=xl/worksheets/sheet3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C517-6F21-4D87-965A-FE2F967D0857}">
  <dimension ref="A1:Q199"/>
  <sheetViews>
    <sheetView zoomScaleNormal="100" zoomScaleSheetLayoutView="89" workbookViewId="0">
      <pane ySplit="12" topLeftCell="A13" activePane="bottomLeft" state="frozen"/>
      <selection pane="bottomLeft" activeCell="D182" sqref="D182"/>
    </sheetView>
  </sheetViews>
  <sheetFormatPr baseColWidth="10" defaultRowHeight="15" x14ac:dyDescent="0.25"/>
  <cols>
    <col min="1" max="1" width="4.140625" style="259" customWidth="1"/>
    <col min="2" max="2" width="54.42578125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507" t="s">
        <v>1502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  <c r="P5" s="1507"/>
    </row>
    <row r="6" spans="1:16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  <c r="P6" s="1507"/>
    </row>
    <row r="7" spans="1:16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  <c r="P7" s="1507"/>
    </row>
    <row r="8" spans="1:16" x14ac:dyDescent="0.25">
      <c r="B8" s="1507" t="s">
        <v>1769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  <c r="P8" s="1507"/>
    </row>
    <row r="9" spans="1:16" x14ac:dyDescent="0.25">
      <c r="B9" s="1585" t="s">
        <v>441</v>
      </c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  <c r="P9" s="1585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60" t="s">
        <v>7</v>
      </c>
      <c r="C11" s="1660" t="s">
        <v>937</v>
      </c>
      <c r="D11" s="1663" t="s">
        <v>10</v>
      </c>
      <c r="E11" s="1660" t="s">
        <v>832</v>
      </c>
      <c r="F11" s="1660" t="s">
        <v>834</v>
      </c>
      <c r="G11" s="1660" t="s">
        <v>209</v>
      </c>
      <c r="H11" s="1051" t="s">
        <v>12</v>
      </c>
      <c r="I11" s="1662" t="s">
        <v>13</v>
      </c>
      <c r="J11" s="1661" t="s">
        <v>14</v>
      </c>
      <c r="K11" s="1661" t="s">
        <v>15</v>
      </c>
      <c r="L11" s="1661" t="s">
        <v>16</v>
      </c>
      <c r="M11" s="1673" t="s">
        <v>17</v>
      </c>
      <c r="N11" s="1673" t="s">
        <v>18</v>
      </c>
      <c r="O11" s="1673" t="s">
        <v>19</v>
      </c>
      <c r="P11" s="1661" t="s">
        <v>20</v>
      </c>
    </row>
    <row r="12" spans="1:16" x14ac:dyDescent="0.25">
      <c r="A12" s="1378"/>
      <c r="B12" s="1660"/>
      <c r="C12" s="1660"/>
      <c r="D12" s="1663"/>
      <c r="E12" s="1660"/>
      <c r="F12" s="1660"/>
      <c r="G12" s="1660"/>
      <c r="H12" s="1051" t="s">
        <v>21</v>
      </c>
      <c r="I12" s="1662"/>
      <c r="J12" s="1661"/>
      <c r="K12" s="1661"/>
      <c r="L12" s="1661"/>
      <c r="M12" s="1673"/>
      <c r="N12" s="1673"/>
      <c r="O12" s="1673"/>
      <c r="P12" s="1661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1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68">
        <f>+K24+L24+M24+N24</f>
        <v>21945.98</v>
      </c>
      <c r="P24" s="457">
        <f>+J24-O24</f>
        <v>48054.020000000004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45839</v>
      </c>
      <c r="G25" s="855">
        <v>45992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SUM(H23:H25)</f>
        <v>280000</v>
      </c>
      <c r="I26" s="1112">
        <v>0</v>
      </c>
      <c r="J26" s="1145">
        <f t="shared" ref="J26:P26" si="2">SUM(J23:J25)</f>
        <v>280000</v>
      </c>
      <c r="K26" s="1145">
        <f t="shared" si="2"/>
        <v>8036</v>
      </c>
      <c r="L26" s="1145">
        <f t="shared" si="2"/>
        <v>32721.78</v>
      </c>
      <c r="M26" s="1145">
        <f t="shared" si="2"/>
        <v>8512</v>
      </c>
      <c r="N26" s="1145">
        <f t="shared" si="2"/>
        <v>13762.2</v>
      </c>
      <c r="O26" s="1145">
        <f t="shared" si="2"/>
        <v>63031.979999999996</v>
      </c>
      <c r="P26" s="1145">
        <f t="shared" si="2"/>
        <v>216968.02000000002</v>
      </c>
    </row>
    <row r="27" spans="1:16" ht="21" customHeight="1" x14ac:dyDescent="0.25">
      <c r="B27" s="490"/>
      <c r="C27" s="1223"/>
      <c r="D27" s="492"/>
      <c r="E27" s="465"/>
      <c r="F27" s="856"/>
      <c r="G27" s="857"/>
      <c r="H27" s="695"/>
      <c r="I27" s="1112"/>
      <c r="J27" s="494"/>
      <c r="K27" s="494"/>
      <c r="L27" s="494"/>
      <c r="M27" s="1145"/>
      <c r="N27" s="695"/>
      <c r="O27" s="695"/>
      <c r="P27" s="494"/>
    </row>
    <row r="28" spans="1:16" ht="21" customHeight="1" x14ac:dyDescent="0.25">
      <c r="B28" s="490" t="s">
        <v>838</v>
      </c>
      <c r="C28" s="1223"/>
      <c r="D28" s="492"/>
      <c r="E28" s="465"/>
      <c r="F28" s="858"/>
      <c r="G28" s="855"/>
      <c r="H28" s="697"/>
      <c r="I28" s="1112"/>
      <c r="J28" s="463"/>
      <c r="K28" s="463"/>
      <c r="L28" s="463"/>
      <c r="M28" s="1145"/>
      <c r="N28" s="697"/>
      <c r="O28" s="697"/>
      <c r="P28" s="463"/>
    </row>
    <row r="29" spans="1:16" ht="27" customHeight="1" x14ac:dyDescent="0.25">
      <c r="B29" s="496" t="s">
        <v>1579</v>
      </c>
      <c r="C29" s="497" t="s">
        <v>806</v>
      </c>
      <c r="D29" s="282" t="s">
        <v>1540</v>
      </c>
      <c r="E29" s="281" t="s">
        <v>1063</v>
      </c>
      <c r="F29" s="855">
        <v>45748</v>
      </c>
      <c r="G29" s="855">
        <v>45901</v>
      </c>
      <c r="H29" s="626">
        <v>115000</v>
      </c>
      <c r="I29" s="1111">
        <v>0</v>
      </c>
      <c r="J29" s="457">
        <v>115000</v>
      </c>
      <c r="K29" s="457">
        <v>3300.5</v>
      </c>
      <c r="L29" s="457">
        <v>15633.74</v>
      </c>
      <c r="M29" s="1149">
        <v>3496</v>
      </c>
      <c r="N29" s="468">
        <v>2568.4</v>
      </c>
      <c r="O29" s="468">
        <f>+K29+L29+M29+N29</f>
        <v>24998.639999999999</v>
      </c>
      <c r="P29" s="457">
        <f>+J29-O29</f>
        <v>90001.36</v>
      </c>
    </row>
    <row r="30" spans="1:16" ht="21" customHeight="1" x14ac:dyDescent="0.25">
      <c r="B30" s="466" t="s">
        <v>813</v>
      </c>
      <c r="C30" s="569"/>
      <c r="D30" s="492">
        <v>1</v>
      </c>
      <c r="E30" s="465"/>
      <c r="F30" s="500"/>
      <c r="G30" s="855"/>
      <c r="H30" s="695">
        <f>SUM(H29)</f>
        <v>115000</v>
      </c>
      <c r="I30" s="1112">
        <v>0</v>
      </c>
      <c r="J30" s="695">
        <f t="shared" ref="J30:P30" si="3">SUM(J29)</f>
        <v>115000</v>
      </c>
      <c r="K30" s="695">
        <f t="shared" si="3"/>
        <v>3300.5</v>
      </c>
      <c r="L30" s="695">
        <f t="shared" si="3"/>
        <v>15633.74</v>
      </c>
      <c r="M30" s="695">
        <f t="shared" si="3"/>
        <v>3496</v>
      </c>
      <c r="N30" s="695">
        <f t="shared" si="3"/>
        <v>2568.4</v>
      </c>
      <c r="O30" s="695">
        <f t="shared" si="3"/>
        <v>24998.639999999999</v>
      </c>
      <c r="P30" s="695">
        <f t="shared" si="3"/>
        <v>90001.36</v>
      </c>
    </row>
    <row r="31" spans="1:16" ht="21" customHeight="1" x14ac:dyDescent="0.25">
      <c r="B31" s="466"/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9.25" customHeight="1" x14ac:dyDescent="0.25">
      <c r="B33" s="275" t="s">
        <v>1580</v>
      </c>
      <c r="C33" s="1245" t="s">
        <v>806</v>
      </c>
      <c r="D33" s="1246" t="s">
        <v>1494</v>
      </c>
      <c r="E33" s="1247" t="s">
        <v>1063</v>
      </c>
      <c r="F33" s="1248">
        <v>45748</v>
      </c>
      <c r="G33" s="1248">
        <v>45901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2837</v>
      </c>
      <c r="O33" s="626">
        <f>SUM(K33:N33)</f>
        <v>17909.120000000003</v>
      </c>
      <c r="P33" s="1100">
        <f>+H33-O33</f>
        <v>72090.880000000005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695">
        <v>90000</v>
      </c>
      <c r="I34" s="1144">
        <v>0</v>
      </c>
      <c r="J34" s="695">
        <v>90000</v>
      </c>
      <c r="K34" s="695">
        <v>2583</v>
      </c>
      <c r="L34" s="695">
        <v>9753.1200000000008</v>
      </c>
      <c r="M34" s="1145">
        <v>2736</v>
      </c>
      <c r="N34" s="695">
        <v>2837</v>
      </c>
      <c r="O34" s="695">
        <v>17909.12</v>
      </c>
      <c r="P34" s="1099">
        <f>+H34-O34</f>
        <v>72090.880000000005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466" t="s">
        <v>1783</v>
      </c>
      <c r="C36" s="569"/>
      <c r="D36" s="492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695"/>
    </row>
    <row r="37" spans="2:16" ht="21" customHeight="1" x14ac:dyDescent="0.25">
      <c r="B37" s="275" t="s">
        <v>1654</v>
      </c>
      <c r="C37" s="124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5368.48</v>
      </c>
      <c r="M37" s="1149">
        <v>2128</v>
      </c>
      <c r="N37" s="626">
        <v>25</v>
      </c>
      <c r="O37" s="626">
        <f>SUM(K37:N37)</f>
        <v>9530.48</v>
      </c>
      <c r="P37" s="626">
        <f>+H37-O37</f>
        <v>60469.520000000004</v>
      </c>
    </row>
    <row r="38" spans="2:16" ht="21" customHeight="1" x14ac:dyDescent="0.25">
      <c r="B38" s="275" t="s">
        <v>875</v>
      </c>
      <c r="C38" s="124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5368.48</v>
      </c>
      <c r="M38" s="1149">
        <v>2128</v>
      </c>
      <c r="N38" s="626">
        <v>2517.7399999999998</v>
      </c>
      <c r="O38" s="626">
        <f>SUM(K38:N38)</f>
        <v>12023.22</v>
      </c>
      <c r="P38" s="626">
        <f>+H38-O38</f>
        <v>57976.78</v>
      </c>
    </row>
    <row r="39" spans="2:16" ht="21" customHeight="1" x14ac:dyDescent="0.25">
      <c r="B39" s="460" t="s">
        <v>1785</v>
      </c>
      <c r="C39" s="685" t="s">
        <v>807</v>
      </c>
      <c r="D39" s="1246" t="s">
        <v>1784</v>
      </c>
      <c r="E39" s="1247" t="s">
        <v>1063</v>
      </c>
      <c r="F39" s="855">
        <v>45839</v>
      </c>
      <c r="G39" s="855">
        <v>45992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25</v>
      </c>
      <c r="O39" s="626">
        <f>SUM(K39:N39)</f>
        <v>9530.48</v>
      </c>
      <c r="P39" s="626">
        <f>+H39-O39</f>
        <v>60469.520000000004</v>
      </c>
    </row>
    <row r="40" spans="2:16" ht="21" customHeight="1" x14ac:dyDescent="0.25">
      <c r="B40" s="466" t="s">
        <v>813</v>
      </c>
      <c r="C40" s="569"/>
      <c r="D40" s="492">
        <v>3</v>
      </c>
      <c r="E40" s="465"/>
      <c r="F40" s="500"/>
      <c r="G40" s="855"/>
      <c r="H40" s="695">
        <f>SUM(H37:H39)</f>
        <v>210000</v>
      </c>
      <c r="I40" s="1253">
        <v>0</v>
      </c>
      <c r="J40" s="695">
        <f t="shared" ref="J40:P40" si="4">SUM(J37:J39)</f>
        <v>210000</v>
      </c>
      <c r="K40" s="695">
        <f t="shared" si="4"/>
        <v>6027</v>
      </c>
      <c r="L40" s="695">
        <f t="shared" si="4"/>
        <v>16105.439999999999</v>
      </c>
      <c r="M40" s="695">
        <f t="shared" si="4"/>
        <v>6384</v>
      </c>
      <c r="N40" s="695">
        <f t="shared" si="4"/>
        <v>2567.7399999999998</v>
      </c>
      <c r="O40" s="695">
        <f t="shared" si="4"/>
        <v>31084.179999999997</v>
      </c>
      <c r="P40" s="695">
        <f t="shared" si="4"/>
        <v>178915.82</v>
      </c>
    </row>
    <row r="41" spans="2:16" ht="21" customHeight="1" x14ac:dyDescent="0.25">
      <c r="B41" s="466"/>
      <c r="C41" s="569"/>
      <c r="D41" s="492"/>
      <c r="E41" s="465"/>
      <c r="F41" s="500"/>
      <c r="G41" s="855"/>
      <c r="H41" s="695"/>
      <c r="I41" s="695"/>
      <c r="J41" s="695"/>
      <c r="K41" s="695"/>
      <c r="L41" s="695"/>
      <c r="M41" s="695"/>
      <c r="N41" s="695"/>
      <c r="O41" s="695"/>
      <c r="P41" s="695"/>
    </row>
    <row r="42" spans="2:16" ht="21" customHeight="1" x14ac:dyDescent="0.25">
      <c r="B42" s="466" t="s">
        <v>1126</v>
      </c>
      <c r="C42" s="569"/>
      <c r="D42" s="492"/>
      <c r="E42" s="465"/>
      <c r="F42" s="695"/>
      <c r="G42" s="696"/>
      <c r="H42" s="695"/>
      <c r="I42" s="1145"/>
      <c r="J42" s="695"/>
      <c r="K42" s="695"/>
      <c r="L42" s="695"/>
      <c r="M42" s="1145"/>
      <c r="N42" s="695"/>
      <c r="O42" s="153"/>
      <c r="P42" s="153"/>
    </row>
    <row r="43" spans="2:16" s="259" customFormat="1" ht="21" customHeight="1" x14ac:dyDescent="0.25">
      <c r="B43" s="1251" t="s">
        <v>917</v>
      </c>
      <c r="C43" s="1252" t="s">
        <v>807</v>
      </c>
      <c r="D43" s="1246" t="s">
        <v>607</v>
      </c>
      <c r="E43" s="1247" t="s">
        <v>1063</v>
      </c>
      <c r="F43" s="1248">
        <v>45748</v>
      </c>
      <c r="G43" s="1248">
        <v>45901</v>
      </c>
      <c r="H43" s="1100">
        <v>80000</v>
      </c>
      <c r="I43" s="1249">
        <v>0</v>
      </c>
      <c r="J43" s="1100">
        <v>80000</v>
      </c>
      <c r="K43" s="1100">
        <v>2296</v>
      </c>
      <c r="L43" s="1103">
        <v>7400.87</v>
      </c>
      <c r="M43" s="1250">
        <v>2432</v>
      </c>
      <c r="N43" s="626">
        <v>8903.93</v>
      </c>
      <c r="O43" s="468">
        <f>SUM(K43:N43)</f>
        <v>21032.799999999999</v>
      </c>
      <c r="P43" s="675">
        <f>+J43-O43</f>
        <v>58967.199999999997</v>
      </c>
    </row>
    <row r="44" spans="2:16" s="259" customFormat="1" ht="21" customHeight="1" x14ac:dyDescent="0.25">
      <c r="B44" s="1251" t="s">
        <v>1674</v>
      </c>
      <c r="C44" s="1252" t="s">
        <v>807</v>
      </c>
      <c r="D44" s="1246" t="s">
        <v>607</v>
      </c>
      <c r="E44" s="1247" t="s">
        <v>1063</v>
      </c>
      <c r="F44" s="855">
        <v>45839</v>
      </c>
      <c r="G44" s="855">
        <v>45992</v>
      </c>
      <c r="H44" s="1100">
        <v>70000</v>
      </c>
      <c r="I44" s="1249">
        <v>0</v>
      </c>
      <c r="J44" s="1100">
        <v>70000</v>
      </c>
      <c r="K44" s="1100">
        <v>2009</v>
      </c>
      <c r="L44" s="1103">
        <v>5025.38</v>
      </c>
      <c r="M44" s="1250">
        <v>2128</v>
      </c>
      <c r="N44" s="626">
        <v>1740.46</v>
      </c>
      <c r="O44" s="468">
        <f>SUM(K44:N44)</f>
        <v>10902.84</v>
      </c>
      <c r="P44" s="675">
        <f>+H44-O44</f>
        <v>59097.16</v>
      </c>
    </row>
    <row r="45" spans="2:16" ht="21" customHeight="1" x14ac:dyDescent="0.25">
      <c r="B45" s="466" t="s">
        <v>813</v>
      </c>
      <c r="C45" s="569"/>
      <c r="D45" s="492">
        <v>2</v>
      </c>
      <c r="E45" s="465"/>
      <c r="F45" s="695"/>
      <c r="G45" s="696"/>
      <c r="H45" s="1099">
        <f>SUM(H43:H44)</f>
        <v>150000</v>
      </c>
      <c r="I45" s="1253">
        <v>0</v>
      </c>
      <c r="J45" s="1099">
        <f t="shared" ref="J45:P45" si="5">SUM(J43:J44)</f>
        <v>150000</v>
      </c>
      <c r="K45" s="1099">
        <f t="shared" si="5"/>
        <v>4305</v>
      </c>
      <c r="L45" s="1099">
        <f t="shared" si="5"/>
        <v>12426.25</v>
      </c>
      <c r="M45" s="1099">
        <f t="shared" si="5"/>
        <v>4560</v>
      </c>
      <c r="N45" s="695">
        <f t="shared" si="5"/>
        <v>10644.39</v>
      </c>
      <c r="O45" s="695">
        <f t="shared" si="5"/>
        <v>31935.64</v>
      </c>
      <c r="P45" s="1099">
        <f t="shared" si="5"/>
        <v>118064.36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ht="21" customHeight="1" x14ac:dyDescent="0.25">
      <c r="B47" s="466" t="s">
        <v>1443</v>
      </c>
      <c r="C47" s="569"/>
      <c r="D47" s="492"/>
      <c r="E47" s="465"/>
      <c r="F47" s="500"/>
      <c r="G47" s="855"/>
      <c r="H47" s="695"/>
      <c r="I47" s="1144"/>
      <c r="J47" s="695"/>
      <c r="K47" s="695"/>
      <c r="L47" s="695"/>
      <c r="M47" s="1145"/>
      <c r="N47" s="695"/>
      <c r="O47" s="695"/>
      <c r="P47" s="695"/>
    </row>
    <row r="48" spans="2:16" s="259" customFormat="1" ht="21" customHeight="1" x14ac:dyDescent="0.25">
      <c r="B48" s="1251" t="s">
        <v>382</v>
      </c>
      <c r="C48" s="1252" t="s">
        <v>807</v>
      </c>
      <c r="D48" s="1246" t="s">
        <v>1749</v>
      </c>
      <c r="E48" s="1247" t="s">
        <v>1063</v>
      </c>
      <c r="F48" s="1248">
        <v>45809</v>
      </c>
      <c r="G48" s="1248">
        <v>45992</v>
      </c>
      <c r="H48" s="1100">
        <v>70000</v>
      </c>
      <c r="I48" s="1249">
        <v>0</v>
      </c>
      <c r="J48" s="1100">
        <v>70000</v>
      </c>
      <c r="K48" s="1100">
        <v>2009</v>
      </c>
      <c r="L48" s="1103">
        <v>5368.48</v>
      </c>
      <c r="M48" s="1250">
        <v>2128</v>
      </c>
      <c r="N48" s="626">
        <v>25</v>
      </c>
      <c r="O48" s="468">
        <f>+K48+L48+M48+N48</f>
        <v>9530.48</v>
      </c>
      <c r="P48" s="675">
        <f>+J48-O48</f>
        <v>60469.520000000004</v>
      </c>
    </row>
    <row r="49" spans="2:16" s="259" customFormat="1" ht="21" customHeight="1" x14ac:dyDescent="0.25">
      <c r="B49" s="466" t="s">
        <v>813</v>
      </c>
      <c r="C49" s="1252"/>
      <c r="D49" s="1325">
        <v>1</v>
      </c>
      <c r="E49" s="1247"/>
      <c r="F49" s="1248"/>
      <c r="G49" s="1248"/>
      <c r="H49" s="1099">
        <v>70000</v>
      </c>
      <c r="I49" s="1253">
        <v>0</v>
      </c>
      <c r="J49" s="1099">
        <v>70000</v>
      </c>
      <c r="K49" s="1099">
        <v>2009</v>
      </c>
      <c r="L49" s="1099">
        <v>5368.48</v>
      </c>
      <c r="M49" s="1099">
        <v>2128</v>
      </c>
      <c r="N49" s="695">
        <v>25</v>
      </c>
      <c r="O49" s="695">
        <f>SUM(K49:N49)</f>
        <v>9530.48</v>
      </c>
      <c r="P49" s="1099">
        <f>+H49-O49</f>
        <v>60469.520000000004</v>
      </c>
    </row>
    <row r="50" spans="2:16" ht="23.25" customHeight="1" x14ac:dyDescent="0.25">
      <c r="B50" s="466"/>
      <c r="C50" s="569"/>
      <c r="D50" s="492"/>
      <c r="E50" s="1247"/>
      <c r="F50" s="500"/>
      <c r="G50" s="855"/>
      <c r="H50" s="1099"/>
      <c r="I50" s="1253"/>
      <c r="J50" s="1099"/>
      <c r="K50" s="1099"/>
      <c r="L50" s="1099"/>
      <c r="M50" s="1099"/>
      <c r="N50" s="695"/>
      <c r="O50" s="695"/>
      <c r="P50" s="1099"/>
    </row>
    <row r="51" spans="2:16" ht="21" customHeight="1" x14ac:dyDescent="0.25">
      <c r="B51" s="466" t="s">
        <v>839</v>
      </c>
      <c r="C51" s="569"/>
      <c r="D51" s="492"/>
      <c r="E51" s="465"/>
      <c r="F51" s="500"/>
      <c r="G51" s="855"/>
      <c r="H51" s="695"/>
      <c r="I51" s="1144"/>
      <c r="J51" s="695"/>
      <c r="K51" s="695"/>
      <c r="L51" s="695"/>
      <c r="M51" s="1145"/>
      <c r="N51" s="695"/>
      <c r="O51" s="695"/>
      <c r="P51" s="695"/>
    </row>
    <row r="52" spans="2:16" ht="27.75" customHeight="1" x14ac:dyDescent="0.25">
      <c r="B52" s="286" t="s">
        <v>1581</v>
      </c>
      <c r="C52" s="685" t="s">
        <v>807</v>
      </c>
      <c r="D52" s="282" t="s">
        <v>1570</v>
      </c>
      <c r="E52" s="281" t="s">
        <v>1063</v>
      </c>
      <c r="F52" s="855">
        <v>45748</v>
      </c>
      <c r="G52" s="855">
        <v>45901</v>
      </c>
      <c r="H52" s="626">
        <v>150000</v>
      </c>
      <c r="I52" s="1169">
        <v>0</v>
      </c>
      <c r="J52" s="626">
        <v>150000</v>
      </c>
      <c r="K52" s="626">
        <v>4305</v>
      </c>
      <c r="L52" s="626">
        <v>23437.75</v>
      </c>
      <c r="M52" s="1149">
        <v>4560</v>
      </c>
      <c r="N52" s="626">
        <v>3912.66</v>
      </c>
      <c r="O52" s="626">
        <v>36215.410000000003</v>
      </c>
      <c r="P52" s="626">
        <v>113784.59</v>
      </c>
    </row>
    <row r="53" spans="2:16" ht="21" customHeight="1" x14ac:dyDescent="0.25">
      <c r="B53" s="453" t="s">
        <v>813</v>
      </c>
      <c r="C53" s="569"/>
      <c r="D53" s="492">
        <v>1</v>
      </c>
      <c r="E53" s="465"/>
      <c r="F53" s="500"/>
      <c r="G53" s="855"/>
      <c r="H53" s="695">
        <v>150000</v>
      </c>
      <c r="I53" s="1144">
        <v>0</v>
      </c>
      <c r="J53" s="695">
        <v>150000</v>
      </c>
      <c r="K53" s="695">
        <v>4305</v>
      </c>
      <c r="L53" s="695">
        <v>23437.75</v>
      </c>
      <c r="M53" s="1145">
        <v>4560</v>
      </c>
      <c r="N53" s="695">
        <v>3912.66</v>
      </c>
      <c r="O53" s="695">
        <v>36215.410000000003</v>
      </c>
      <c r="P53" s="695">
        <v>113784.59</v>
      </c>
    </row>
    <row r="54" spans="2:16" ht="21" customHeight="1" x14ac:dyDescent="0.25">
      <c r="B54" s="496"/>
      <c r="C54" s="684"/>
      <c r="D54" s="282"/>
      <c r="E54" s="281"/>
      <c r="F54" s="858"/>
      <c r="G54" s="855"/>
      <c r="H54" s="626"/>
      <c r="I54" s="1111"/>
      <c r="J54" s="457"/>
      <c r="K54" s="457"/>
      <c r="L54" s="457"/>
      <c r="M54" s="1149"/>
      <c r="N54" s="468"/>
      <c r="O54" s="468"/>
      <c r="P54" s="457"/>
    </row>
    <row r="55" spans="2:16" ht="21" customHeight="1" x14ac:dyDescent="0.25">
      <c r="B55" s="453" t="s">
        <v>1128</v>
      </c>
      <c r="C55" s="1224"/>
      <c r="D55" s="280"/>
      <c r="E55" s="280"/>
      <c r="F55" s="858"/>
      <c r="G55" s="855"/>
      <c r="H55" s="280"/>
      <c r="I55" s="1113"/>
      <c r="J55" s="487"/>
      <c r="K55" s="457"/>
      <c r="L55" s="457"/>
      <c r="M55" s="1149"/>
      <c r="N55" s="468"/>
      <c r="O55" s="468"/>
      <c r="P55" s="457"/>
    </row>
    <row r="56" spans="2:16" ht="29.25" customHeight="1" x14ac:dyDescent="0.25">
      <c r="B56" s="280" t="s">
        <v>461</v>
      </c>
      <c r="C56" s="685" t="s">
        <v>807</v>
      </c>
      <c r="D56" s="282" t="s">
        <v>1574</v>
      </c>
      <c r="E56" s="281" t="s">
        <v>1063</v>
      </c>
      <c r="F56" s="855">
        <v>45748</v>
      </c>
      <c r="G56" s="855">
        <v>45901</v>
      </c>
      <c r="H56" s="468">
        <v>115000</v>
      </c>
      <c r="I56" s="1111">
        <v>0</v>
      </c>
      <c r="J56" s="489">
        <v>115000</v>
      </c>
      <c r="K56" s="489">
        <v>3300.5</v>
      </c>
      <c r="L56" s="489">
        <v>15633.74</v>
      </c>
      <c r="M56" s="1149">
        <v>3496</v>
      </c>
      <c r="N56" s="861">
        <v>1431</v>
      </c>
      <c r="O56" s="468">
        <f>+K56+L56+M56+N56</f>
        <v>23861.239999999998</v>
      </c>
      <c r="P56" s="457">
        <f>+J56-O56</f>
        <v>91138.760000000009</v>
      </c>
    </row>
    <row r="57" spans="2:16" ht="21" customHeight="1" x14ac:dyDescent="0.25">
      <c r="B57" s="280" t="s">
        <v>1283</v>
      </c>
      <c r="C57" s="685" t="s">
        <v>807</v>
      </c>
      <c r="D57" s="282" t="s">
        <v>1495</v>
      </c>
      <c r="E57" s="281" t="s">
        <v>1281</v>
      </c>
      <c r="F57" s="855">
        <v>45748</v>
      </c>
      <c r="G57" s="855">
        <v>45901</v>
      </c>
      <c r="H57" s="468">
        <v>60000</v>
      </c>
      <c r="I57" s="1169">
        <v>0</v>
      </c>
      <c r="J57" s="628">
        <v>60000</v>
      </c>
      <c r="K57" s="628">
        <v>1722</v>
      </c>
      <c r="L57" s="628">
        <v>3486.68</v>
      </c>
      <c r="M57" s="1149">
        <v>1824</v>
      </c>
      <c r="N57" s="861">
        <v>728</v>
      </c>
      <c r="O57" s="468">
        <f>+K57+L57+M57+N57</f>
        <v>7760.68</v>
      </c>
      <c r="P57" s="468">
        <f>+J57-O57</f>
        <v>52239.32</v>
      </c>
    </row>
    <row r="58" spans="2:16" ht="21" customHeight="1" x14ac:dyDescent="0.25">
      <c r="B58" s="453" t="s">
        <v>813</v>
      </c>
      <c r="C58" s="1224"/>
      <c r="D58" s="453">
        <v>2</v>
      </c>
      <c r="E58" s="525"/>
      <c r="F58" s="500"/>
      <c r="G58" s="855"/>
      <c r="H58" s="695">
        <f>SUM(H56:H57)</f>
        <v>175000</v>
      </c>
      <c r="I58" s="1144">
        <f t="shared" ref="I58" si="6">SUM(I57)</f>
        <v>0</v>
      </c>
      <c r="J58" s="695">
        <f t="shared" ref="J58:P58" si="7">SUM(J56:J57)</f>
        <v>175000</v>
      </c>
      <c r="K58" s="695">
        <f t="shared" si="7"/>
        <v>5022.5</v>
      </c>
      <c r="L58" s="695">
        <f t="shared" si="7"/>
        <v>19120.419999999998</v>
      </c>
      <c r="M58" s="1145">
        <f t="shared" si="7"/>
        <v>5320</v>
      </c>
      <c r="N58" s="695">
        <f>SUM(N56:N57)</f>
        <v>2159</v>
      </c>
      <c r="O58" s="695">
        <f t="shared" si="7"/>
        <v>31621.919999999998</v>
      </c>
      <c r="P58" s="695">
        <f t="shared" si="7"/>
        <v>143378.08000000002</v>
      </c>
    </row>
    <row r="59" spans="2:16" ht="21" customHeight="1" x14ac:dyDescent="0.25">
      <c r="B59" s="461"/>
      <c r="C59" s="1225"/>
      <c r="D59" s="453"/>
      <c r="E59" s="525"/>
      <c r="F59" s="858"/>
      <c r="G59" s="855"/>
      <c r="H59" s="697"/>
      <c r="I59" s="1112"/>
      <c r="J59" s="522"/>
      <c r="K59" s="522"/>
      <c r="L59" s="522"/>
      <c r="M59" s="1145"/>
      <c r="N59" s="1173"/>
      <c r="O59" s="697"/>
      <c r="P59" s="463"/>
    </row>
    <row r="60" spans="2:16" ht="21" customHeight="1" x14ac:dyDescent="0.25">
      <c r="B60" s="1014" t="s">
        <v>1575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s="259" customFormat="1" ht="30.75" customHeight="1" x14ac:dyDescent="0.25">
      <c r="B61" s="1251" t="s">
        <v>1582</v>
      </c>
      <c r="C61" s="1252" t="s">
        <v>807</v>
      </c>
      <c r="D61" s="1246" t="s">
        <v>1571</v>
      </c>
      <c r="E61" s="1247" t="s">
        <v>1063</v>
      </c>
      <c r="F61" s="1248">
        <v>45717</v>
      </c>
      <c r="G61" s="1248">
        <v>45870</v>
      </c>
      <c r="H61" s="1100">
        <v>95000</v>
      </c>
      <c r="I61" s="1249">
        <v>0</v>
      </c>
      <c r="J61" s="1100">
        <v>95000</v>
      </c>
      <c r="K61" s="1100">
        <v>2726.5</v>
      </c>
      <c r="L61" s="1103">
        <v>10929.24</v>
      </c>
      <c r="M61" s="1250">
        <v>2888</v>
      </c>
      <c r="N61" s="626">
        <v>18566.330000000002</v>
      </c>
      <c r="O61" s="468">
        <f>+K61+L61+M61+N61</f>
        <v>35110.07</v>
      </c>
      <c r="P61" s="675">
        <f>+J61-O61</f>
        <v>59889.93</v>
      </c>
    </row>
    <row r="62" spans="2:16" ht="21" customHeight="1" x14ac:dyDescent="0.25">
      <c r="B62" s="453" t="s">
        <v>813</v>
      </c>
      <c r="C62" s="685"/>
      <c r="D62" s="453">
        <v>1</v>
      </c>
      <c r="E62" s="281"/>
      <c r="F62" s="1019"/>
      <c r="G62" s="857"/>
      <c r="H62" s="697">
        <f>SUM(H61)</f>
        <v>95000</v>
      </c>
      <c r="I62" s="1144">
        <f>SUM(I61)</f>
        <v>0</v>
      </c>
      <c r="J62" s="697">
        <f t="shared" ref="J62:P62" si="8">SUM(J61)</f>
        <v>95000</v>
      </c>
      <c r="K62" s="697">
        <f t="shared" si="8"/>
        <v>2726.5</v>
      </c>
      <c r="L62" s="697">
        <f t="shared" si="8"/>
        <v>10929.24</v>
      </c>
      <c r="M62" s="1145">
        <f t="shared" si="8"/>
        <v>2888</v>
      </c>
      <c r="N62" s="697">
        <f>SUM(N61)</f>
        <v>18566.330000000002</v>
      </c>
      <c r="O62" s="697">
        <f t="shared" si="8"/>
        <v>35110.07</v>
      </c>
      <c r="P62" s="697">
        <f t="shared" si="8"/>
        <v>59889.93</v>
      </c>
    </row>
    <row r="63" spans="2:16" ht="21" customHeight="1" x14ac:dyDescent="0.25">
      <c r="B63" s="496"/>
      <c r="C63" s="684"/>
      <c r="D63" s="282"/>
      <c r="E63" s="281"/>
      <c r="F63" s="856"/>
      <c r="G63" s="857"/>
      <c r="H63" s="626"/>
      <c r="I63" s="1111"/>
      <c r="J63" s="457"/>
      <c r="K63" s="457"/>
      <c r="L63" s="457"/>
      <c r="M63" s="1149"/>
      <c r="N63" s="468"/>
      <c r="O63" s="468"/>
      <c r="P63" s="457"/>
    </row>
    <row r="64" spans="2:16" ht="32.25" customHeight="1" x14ac:dyDescent="0.25">
      <c r="B64" s="1014" t="s">
        <v>1136</v>
      </c>
      <c r="C64" s="570"/>
      <c r="D64" s="492"/>
      <c r="E64" s="465"/>
      <c r="F64" s="1019"/>
      <c r="G64" s="857"/>
      <c r="H64" s="695"/>
      <c r="I64" s="1144"/>
      <c r="J64" s="697"/>
      <c r="K64" s="697"/>
      <c r="L64" s="697"/>
      <c r="M64" s="1145"/>
      <c r="N64" s="697"/>
      <c r="O64" s="697"/>
      <c r="P64" s="697"/>
    </row>
    <row r="65" spans="2:16" ht="31.5" customHeight="1" x14ac:dyDescent="0.25">
      <c r="B65" s="153" t="s">
        <v>1583</v>
      </c>
      <c r="C65" s="685" t="s">
        <v>806</v>
      </c>
      <c r="D65" s="749" t="s">
        <v>1572</v>
      </c>
      <c r="E65" s="281" t="s">
        <v>1063</v>
      </c>
      <c r="F65" s="855">
        <v>45839</v>
      </c>
      <c r="G65" s="855">
        <v>45992</v>
      </c>
      <c r="H65" s="626">
        <v>120000</v>
      </c>
      <c r="I65" s="1169">
        <v>0</v>
      </c>
      <c r="J65" s="468">
        <v>120000</v>
      </c>
      <c r="K65" s="468">
        <v>3444</v>
      </c>
      <c r="L65" s="468">
        <v>16809.87</v>
      </c>
      <c r="M65" s="1149">
        <v>3648</v>
      </c>
      <c r="N65" s="468">
        <v>2568.4</v>
      </c>
      <c r="O65" s="468">
        <f>+K65+L65+M65+N65</f>
        <v>26470.27</v>
      </c>
      <c r="P65" s="626">
        <f>+J65-O65</f>
        <v>93529.73</v>
      </c>
    </row>
    <row r="66" spans="2:16" s="259" customFormat="1" ht="21" customHeight="1" x14ac:dyDescent="0.25">
      <c r="B66" s="1251" t="s">
        <v>1750</v>
      </c>
      <c r="C66" s="1252" t="s">
        <v>807</v>
      </c>
      <c r="D66" s="1246" t="s">
        <v>1751</v>
      </c>
      <c r="E66" s="1247" t="s">
        <v>1063</v>
      </c>
      <c r="F66" s="1248">
        <v>45809</v>
      </c>
      <c r="G66" s="1248">
        <v>45992</v>
      </c>
      <c r="H66" s="1100">
        <v>50000</v>
      </c>
      <c r="I66" s="1249">
        <v>0</v>
      </c>
      <c r="J66" s="1100">
        <v>50000</v>
      </c>
      <c r="K66" s="1100">
        <v>1435</v>
      </c>
      <c r="L66" s="1103">
        <v>1854</v>
      </c>
      <c r="M66" s="1250">
        <v>1520</v>
      </c>
      <c r="N66" s="626">
        <v>25</v>
      </c>
      <c r="O66" s="468">
        <f>+K66+L66+M66+N66</f>
        <v>4834</v>
      </c>
      <c r="P66" s="675">
        <f>+J66-O66</f>
        <v>45166</v>
      </c>
    </row>
    <row r="67" spans="2:16" ht="21" customHeight="1" x14ac:dyDescent="0.25">
      <c r="B67" s="496" t="s">
        <v>1352</v>
      </c>
      <c r="C67" s="684" t="s">
        <v>806</v>
      </c>
      <c r="D67" s="286" t="s">
        <v>1635</v>
      </c>
      <c r="E67" s="281" t="s">
        <v>1063</v>
      </c>
      <c r="F67" s="855">
        <v>45748</v>
      </c>
      <c r="G67" s="855">
        <v>45901</v>
      </c>
      <c r="H67" s="626">
        <v>55000</v>
      </c>
      <c r="I67" s="1111">
        <v>0</v>
      </c>
      <c r="J67" s="457">
        <v>55000</v>
      </c>
      <c r="K67" s="457">
        <v>1578.5</v>
      </c>
      <c r="L67" s="457">
        <v>2559.6799999999998</v>
      </c>
      <c r="M67" s="1149">
        <v>1672</v>
      </c>
      <c r="N67" s="468">
        <v>25</v>
      </c>
      <c r="O67" s="468">
        <v>5835.18</v>
      </c>
      <c r="P67" s="498">
        <f>+J67-O67</f>
        <v>49164.82</v>
      </c>
    </row>
    <row r="68" spans="2:16" ht="21" customHeight="1" x14ac:dyDescent="0.25">
      <c r="B68" s="466" t="s">
        <v>813</v>
      </c>
      <c r="C68" s="569"/>
      <c r="D68" s="492">
        <v>3</v>
      </c>
      <c r="E68" s="465"/>
      <c r="F68" s="500"/>
      <c r="G68" s="855"/>
      <c r="H68" s="697">
        <f>SUM(H65:H67)</f>
        <v>225000</v>
      </c>
      <c r="I68" s="1144">
        <f t="shared" ref="I68" si="9">SUM(I67)</f>
        <v>0</v>
      </c>
      <c r="J68" s="697">
        <f t="shared" ref="J68:P68" si="10">SUM(J65:J67)</f>
        <v>225000</v>
      </c>
      <c r="K68" s="697">
        <f>SUM(K65:K67)</f>
        <v>6457.5</v>
      </c>
      <c r="L68" s="697">
        <f t="shared" si="10"/>
        <v>21223.55</v>
      </c>
      <c r="M68" s="1145">
        <f t="shared" si="10"/>
        <v>6840</v>
      </c>
      <c r="N68" s="697">
        <f>SUM(N65:N67)</f>
        <v>2618.4</v>
      </c>
      <c r="O68" s="697">
        <f t="shared" si="10"/>
        <v>37139.449999999997</v>
      </c>
      <c r="P68" s="697">
        <f t="shared" si="10"/>
        <v>187860.55</v>
      </c>
    </row>
    <row r="69" spans="2:16" ht="21" customHeight="1" x14ac:dyDescent="0.25">
      <c r="B69" s="466"/>
      <c r="C69" s="569"/>
      <c r="D69" s="492"/>
      <c r="E69" s="465"/>
      <c r="F69" s="500"/>
      <c r="G69" s="855"/>
      <c r="H69" s="697"/>
      <c r="I69" s="1144"/>
      <c r="J69" s="697"/>
      <c r="K69" s="697"/>
      <c r="L69" s="697"/>
      <c r="M69" s="1145"/>
      <c r="N69" s="697"/>
      <c r="O69" s="697"/>
      <c r="P69" s="697"/>
    </row>
    <row r="70" spans="2:16" ht="21" customHeight="1" x14ac:dyDescent="0.25">
      <c r="B70" s="466" t="s">
        <v>1791</v>
      </c>
      <c r="C70" s="569"/>
      <c r="D70" s="492"/>
      <c r="E70" s="465"/>
      <c r="F70" s="500"/>
      <c r="G70" s="855"/>
      <c r="H70" s="697"/>
      <c r="I70" s="1144"/>
      <c r="J70" s="697"/>
      <c r="K70" s="697"/>
      <c r="L70" s="697"/>
      <c r="M70" s="1145"/>
      <c r="N70" s="697"/>
      <c r="O70" s="697"/>
      <c r="P70" s="697"/>
    </row>
    <row r="71" spans="2:16" ht="21" customHeight="1" x14ac:dyDescent="0.25">
      <c r="B71" s="286" t="s">
        <v>1793</v>
      </c>
      <c r="C71" s="685" t="s">
        <v>807</v>
      </c>
      <c r="D71" s="282" t="s">
        <v>1794</v>
      </c>
      <c r="E71" s="281" t="s">
        <v>1063</v>
      </c>
      <c r="F71" s="855">
        <v>45839</v>
      </c>
      <c r="G71" s="855">
        <v>45992</v>
      </c>
      <c r="H71" s="626">
        <v>120000</v>
      </c>
      <c r="I71" s="1169">
        <v>0</v>
      </c>
      <c r="J71" s="468">
        <v>120000</v>
      </c>
      <c r="K71" s="468">
        <v>3444</v>
      </c>
      <c r="L71" s="468">
        <v>16809.87</v>
      </c>
      <c r="M71" s="1149">
        <v>3648</v>
      </c>
      <c r="N71" s="468">
        <v>25</v>
      </c>
      <c r="O71" s="468">
        <f>SUM(K71:N71)</f>
        <v>23926.87</v>
      </c>
      <c r="P71" s="468">
        <f>+H71-O71</f>
        <v>96073.13</v>
      </c>
    </row>
    <row r="72" spans="2:16" ht="21" customHeight="1" x14ac:dyDescent="0.25">
      <c r="B72" s="466" t="s">
        <v>813</v>
      </c>
      <c r="C72" s="569"/>
      <c r="D72" s="492">
        <v>1</v>
      </c>
      <c r="E72" s="465"/>
      <c r="F72" s="500"/>
      <c r="G72" s="855"/>
      <c r="H72" s="695">
        <v>120000</v>
      </c>
      <c r="I72" s="1144">
        <v>0</v>
      </c>
      <c r="J72" s="697">
        <v>120000</v>
      </c>
      <c r="K72" s="697">
        <v>3444</v>
      </c>
      <c r="L72" s="697">
        <v>16809.87</v>
      </c>
      <c r="M72" s="1145">
        <v>3648</v>
      </c>
      <c r="N72" s="697">
        <v>25</v>
      </c>
      <c r="O72" s="697">
        <f>SUM(K72:N72)</f>
        <v>23926.87</v>
      </c>
      <c r="P72" s="697">
        <f>+H72-O72</f>
        <v>96073.13</v>
      </c>
    </row>
    <row r="73" spans="2:16" ht="21" customHeight="1" x14ac:dyDescent="0.25">
      <c r="B73" s="466"/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453" t="s">
        <v>1515</v>
      </c>
      <c r="C74" s="569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2.25" customHeight="1" x14ac:dyDescent="0.25">
      <c r="B75" s="280" t="s">
        <v>1584</v>
      </c>
      <c r="C75" s="685" t="s">
        <v>806</v>
      </c>
      <c r="D75" s="282" t="s">
        <v>1357</v>
      </c>
      <c r="E75" s="281" t="s">
        <v>1063</v>
      </c>
      <c r="F75" s="855">
        <v>45778</v>
      </c>
      <c r="G75" s="855">
        <v>45931</v>
      </c>
      <c r="H75" s="626">
        <v>125000</v>
      </c>
      <c r="I75" s="1111">
        <v>0</v>
      </c>
      <c r="J75" s="1038">
        <v>125000</v>
      </c>
      <c r="K75" s="1038">
        <v>3587.5</v>
      </c>
      <c r="L75" s="1037">
        <v>17985.990000000002</v>
      </c>
      <c r="M75" s="1150">
        <v>3800</v>
      </c>
      <c r="N75" s="1038">
        <v>25</v>
      </c>
      <c r="O75" s="468">
        <f t="shared" ref="O75:O80" si="11">+K75+L75+M75+N75</f>
        <v>25398.49</v>
      </c>
      <c r="P75" s="498">
        <f t="shared" ref="P75:P80" si="12">+J75-O75</f>
        <v>99601.51</v>
      </c>
    </row>
    <row r="76" spans="2:16" ht="32.25" customHeight="1" x14ac:dyDescent="0.25">
      <c r="B76" s="280" t="s">
        <v>1585</v>
      </c>
      <c r="C76" s="685" t="s">
        <v>806</v>
      </c>
      <c r="D76" s="282" t="s">
        <v>1357</v>
      </c>
      <c r="E76" s="281" t="s">
        <v>1063</v>
      </c>
      <c r="F76" s="855">
        <v>45778</v>
      </c>
      <c r="G76" s="855">
        <v>45931</v>
      </c>
      <c r="H76" s="626">
        <v>125000</v>
      </c>
      <c r="I76" s="1111">
        <v>0</v>
      </c>
      <c r="J76" s="1038">
        <v>125000</v>
      </c>
      <c r="K76" s="1038">
        <v>3587.5</v>
      </c>
      <c r="L76" s="1037">
        <v>17985.990000000002</v>
      </c>
      <c r="M76" s="1150">
        <v>3800</v>
      </c>
      <c r="N76" s="1038">
        <v>25</v>
      </c>
      <c r="O76" s="468">
        <f t="shared" si="11"/>
        <v>25398.49</v>
      </c>
      <c r="P76" s="498">
        <f t="shared" si="12"/>
        <v>99601.51</v>
      </c>
    </row>
    <row r="77" spans="2:16" ht="32.25" customHeight="1" x14ac:dyDescent="0.25">
      <c r="B77" s="280" t="s">
        <v>1586</v>
      </c>
      <c r="C77" s="685" t="s">
        <v>806</v>
      </c>
      <c r="D77" s="282" t="s">
        <v>1355</v>
      </c>
      <c r="E77" s="281" t="s">
        <v>1063</v>
      </c>
      <c r="F77" s="855">
        <v>45748</v>
      </c>
      <c r="G77" s="855">
        <v>45901</v>
      </c>
      <c r="H77" s="626">
        <v>125000</v>
      </c>
      <c r="I77" s="1111">
        <v>0</v>
      </c>
      <c r="J77" s="1038">
        <v>125000</v>
      </c>
      <c r="K77" s="1038">
        <v>3587.5</v>
      </c>
      <c r="L77" s="1037">
        <v>17985.990000000002</v>
      </c>
      <c r="M77" s="1150">
        <v>3800</v>
      </c>
      <c r="N77" s="1038">
        <v>25</v>
      </c>
      <c r="O77" s="468">
        <f t="shared" si="11"/>
        <v>25398.49</v>
      </c>
      <c r="P77" s="498">
        <f t="shared" si="12"/>
        <v>99601.51</v>
      </c>
    </row>
    <row r="78" spans="2:16" ht="32.25" customHeight="1" x14ac:dyDescent="0.25">
      <c r="B78" s="153" t="s">
        <v>1587</v>
      </c>
      <c r="C78" s="685" t="s">
        <v>806</v>
      </c>
      <c r="D78" s="282" t="s">
        <v>1357</v>
      </c>
      <c r="E78" s="281" t="s">
        <v>1063</v>
      </c>
      <c r="F78" s="855">
        <v>45748</v>
      </c>
      <c r="G78" s="855">
        <v>45901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si="11"/>
        <v>25398.49</v>
      </c>
      <c r="P78" s="498">
        <f t="shared" si="12"/>
        <v>99601.51</v>
      </c>
    </row>
    <row r="79" spans="2:16" ht="32.25" customHeight="1" x14ac:dyDescent="0.25">
      <c r="B79" s="280" t="s">
        <v>1588</v>
      </c>
      <c r="C79" s="685" t="s">
        <v>806</v>
      </c>
      <c r="D79" s="282" t="s">
        <v>1357</v>
      </c>
      <c r="E79" s="281" t="s">
        <v>1063</v>
      </c>
      <c r="F79" s="855">
        <v>45748</v>
      </c>
      <c r="G79" s="855">
        <v>45901</v>
      </c>
      <c r="H79" s="626">
        <v>125000</v>
      </c>
      <c r="I79" s="1169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11"/>
        <v>25398.49</v>
      </c>
      <c r="P79" s="626">
        <f t="shared" si="12"/>
        <v>99601.51</v>
      </c>
    </row>
    <row r="80" spans="2:16" ht="32.25" customHeight="1" x14ac:dyDescent="0.25">
      <c r="B80" s="280" t="s">
        <v>1589</v>
      </c>
      <c r="C80" s="685" t="s">
        <v>807</v>
      </c>
      <c r="D80" s="282" t="s">
        <v>1357</v>
      </c>
      <c r="E80" s="281" t="s">
        <v>1063</v>
      </c>
      <c r="F80" s="855">
        <v>45748</v>
      </c>
      <c r="G80" s="855">
        <v>45901</v>
      </c>
      <c r="H80" s="626">
        <v>135000</v>
      </c>
      <c r="I80" s="1169">
        <v>0</v>
      </c>
      <c r="J80" s="1038">
        <v>135000</v>
      </c>
      <c r="K80" s="1038">
        <v>3874.5</v>
      </c>
      <c r="L80" s="1038">
        <v>19909.38</v>
      </c>
      <c r="M80" s="1150">
        <v>4104</v>
      </c>
      <c r="N80" s="1038">
        <v>1740.46</v>
      </c>
      <c r="O80" s="468">
        <f t="shared" si="11"/>
        <v>29628.34</v>
      </c>
      <c r="P80" s="626">
        <f t="shared" si="12"/>
        <v>105371.66</v>
      </c>
    </row>
    <row r="81" spans="2:16" ht="33" customHeight="1" x14ac:dyDescent="0.25">
      <c r="B81" s="153" t="s">
        <v>1590</v>
      </c>
      <c r="C81" s="685" t="s">
        <v>807</v>
      </c>
      <c r="D81" s="282" t="s">
        <v>1357</v>
      </c>
      <c r="E81" s="281" t="s">
        <v>1063</v>
      </c>
      <c r="F81" s="855">
        <v>45748</v>
      </c>
      <c r="G81" s="855">
        <v>45901</v>
      </c>
      <c r="H81" s="626">
        <v>125000</v>
      </c>
      <c r="I81" s="1111">
        <v>0</v>
      </c>
      <c r="J81" s="1038">
        <v>125000</v>
      </c>
      <c r="K81" s="1038">
        <v>3587.5</v>
      </c>
      <c r="L81" s="1038">
        <v>17985.990000000002</v>
      </c>
      <c r="M81" s="1150">
        <v>3800</v>
      </c>
      <c r="N81" s="1038">
        <v>25</v>
      </c>
      <c r="O81" s="468">
        <v>25398.49</v>
      </c>
      <c r="P81" s="498">
        <v>99601.51</v>
      </c>
    </row>
    <row r="82" spans="2:16" ht="21" customHeight="1" x14ac:dyDescent="0.25">
      <c r="B82" s="466" t="s">
        <v>813</v>
      </c>
      <c r="C82" s="569"/>
      <c r="D82" s="492">
        <v>7</v>
      </c>
      <c r="E82" s="465"/>
      <c r="F82" s="500"/>
      <c r="G82" s="855"/>
      <c r="H82" s="697">
        <f>SUM(H75:H81)</f>
        <v>885000</v>
      </c>
      <c r="I82" s="1112">
        <v>0</v>
      </c>
      <c r="J82" s="697">
        <f t="shared" ref="J82:P82" si="13">SUM(J75:J81)</f>
        <v>885000</v>
      </c>
      <c r="K82" s="697">
        <f t="shared" si="13"/>
        <v>25399.5</v>
      </c>
      <c r="L82" s="697">
        <f t="shared" si="13"/>
        <v>127825.32000000002</v>
      </c>
      <c r="M82" s="1145">
        <f t="shared" si="13"/>
        <v>26904</v>
      </c>
      <c r="N82" s="697">
        <f t="shared" si="13"/>
        <v>1890.46</v>
      </c>
      <c r="O82" s="697">
        <f t="shared" si="13"/>
        <v>182019.28</v>
      </c>
      <c r="P82" s="697">
        <f t="shared" si="13"/>
        <v>702980.72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5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66" t="s">
        <v>821</v>
      </c>
      <c r="C84" s="569"/>
      <c r="D84" s="492"/>
      <c r="E84" s="465"/>
      <c r="F84" s="500"/>
      <c r="G84" s="855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0.75" customHeight="1" x14ac:dyDescent="0.25">
      <c r="B85" s="286" t="s">
        <v>593</v>
      </c>
      <c r="C85" s="685" t="s">
        <v>806</v>
      </c>
      <c r="D85" s="282" t="s">
        <v>1541</v>
      </c>
      <c r="E85" s="281" t="s">
        <v>1063</v>
      </c>
      <c r="F85" s="855">
        <v>45748</v>
      </c>
      <c r="G85" s="855">
        <v>45901</v>
      </c>
      <c r="H85" s="626">
        <v>150000</v>
      </c>
      <c r="I85" s="1169">
        <v>0</v>
      </c>
      <c r="J85" s="468">
        <v>150000</v>
      </c>
      <c r="K85" s="468">
        <v>4305</v>
      </c>
      <c r="L85" s="468">
        <v>23866.62</v>
      </c>
      <c r="M85" s="1149">
        <v>4560</v>
      </c>
      <c r="N85" s="468">
        <v>2568.4</v>
      </c>
      <c r="O85" s="468">
        <v>35300.019999999997</v>
      </c>
      <c r="P85" s="468">
        <f t="shared" ref="P85:P90" si="14">+J85-O85</f>
        <v>114699.98000000001</v>
      </c>
    </row>
    <row r="86" spans="2:16" ht="24.75" customHeight="1" x14ac:dyDescent="0.25">
      <c r="B86" s="286" t="s">
        <v>1591</v>
      </c>
      <c r="C86" s="684" t="s">
        <v>806</v>
      </c>
      <c r="D86" s="282" t="s">
        <v>489</v>
      </c>
      <c r="E86" s="281" t="s">
        <v>1063</v>
      </c>
      <c r="F86" s="855">
        <v>45748</v>
      </c>
      <c r="G86" s="855">
        <v>45901</v>
      </c>
      <c r="H86" s="626">
        <v>70000</v>
      </c>
      <c r="I86" s="1111">
        <v>0</v>
      </c>
      <c r="J86" s="457">
        <v>70000</v>
      </c>
      <c r="K86" s="457">
        <v>2009</v>
      </c>
      <c r="L86" s="457">
        <v>5368.48</v>
      </c>
      <c r="M86" s="1149">
        <v>2128</v>
      </c>
      <c r="N86" s="468">
        <v>25</v>
      </c>
      <c r="O86" s="468">
        <f>+K86+L86+M86+N86</f>
        <v>9530.48</v>
      </c>
      <c r="P86" s="457">
        <f t="shared" si="14"/>
        <v>60469.520000000004</v>
      </c>
    </row>
    <row r="87" spans="2:16" ht="24.75" customHeight="1" x14ac:dyDescent="0.25">
      <c r="B87" s="286" t="s">
        <v>1288</v>
      </c>
      <c r="C87" s="685" t="s">
        <v>807</v>
      </c>
      <c r="D87" s="282" t="s">
        <v>417</v>
      </c>
      <c r="E87" s="281" t="s">
        <v>1063</v>
      </c>
      <c r="F87" s="855">
        <v>45748</v>
      </c>
      <c r="G87" s="855">
        <v>45901</v>
      </c>
      <c r="H87" s="626">
        <v>70000</v>
      </c>
      <c r="I87" s="1169">
        <v>0</v>
      </c>
      <c r="J87" s="468">
        <v>70000</v>
      </c>
      <c r="K87" s="468">
        <v>2009</v>
      </c>
      <c r="L87" s="468">
        <v>5368.48</v>
      </c>
      <c r="M87" s="1149">
        <v>2128</v>
      </c>
      <c r="N87" s="468">
        <v>25</v>
      </c>
      <c r="O87" s="468">
        <f>+K87+L87+M87+N87</f>
        <v>9530.48</v>
      </c>
      <c r="P87" s="468">
        <f t="shared" si="14"/>
        <v>60469.520000000004</v>
      </c>
    </row>
    <row r="88" spans="2:16" ht="24.75" customHeight="1" x14ac:dyDescent="0.25">
      <c r="B88" s="286" t="s">
        <v>1496</v>
      </c>
      <c r="C88" s="685" t="s">
        <v>806</v>
      </c>
      <c r="D88" s="282" t="s">
        <v>489</v>
      </c>
      <c r="E88" s="281" t="s">
        <v>1063</v>
      </c>
      <c r="F88" s="855">
        <v>45839</v>
      </c>
      <c r="G88" s="855">
        <v>45992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>+K88+L88+M88+N88</f>
        <v>9530.48</v>
      </c>
      <c r="P88" s="468">
        <f t="shared" si="14"/>
        <v>60469.520000000004</v>
      </c>
    </row>
    <row r="89" spans="2:16" ht="21" customHeight="1" x14ac:dyDescent="0.25">
      <c r="B89" s="153" t="s">
        <v>1599</v>
      </c>
      <c r="C89" s="684" t="s">
        <v>806</v>
      </c>
      <c r="D89" s="282" t="s">
        <v>417</v>
      </c>
      <c r="E89" s="286" t="s">
        <v>1063</v>
      </c>
      <c r="F89" s="855">
        <v>45962</v>
      </c>
      <c r="G89" s="855">
        <v>45901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525</v>
      </c>
      <c r="O89" s="468">
        <f>+K89+L89+M89+N89</f>
        <v>10030.48</v>
      </c>
      <c r="P89" s="457">
        <f t="shared" si="14"/>
        <v>59969.520000000004</v>
      </c>
    </row>
    <row r="90" spans="2:16" ht="21" customHeight="1" x14ac:dyDescent="0.25">
      <c r="B90" s="153" t="s">
        <v>1786</v>
      </c>
      <c r="C90" s="684" t="s">
        <v>806</v>
      </c>
      <c r="D90" s="282" t="s">
        <v>417</v>
      </c>
      <c r="E90" s="286" t="s">
        <v>1063</v>
      </c>
      <c r="F90" s="855">
        <v>45839</v>
      </c>
      <c r="G90" s="855">
        <v>45992</v>
      </c>
      <c r="H90" s="626">
        <v>60000</v>
      </c>
      <c r="I90" s="1111">
        <v>0</v>
      </c>
      <c r="J90" s="457">
        <v>60000</v>
      </c>
      <c r="K90" s="457">
        <v>1722</v>
      </c>
      <c r="L90" s="457">
        <v>3486.88</v>
      </c>
      <c r="M90" s="1149">
        <v>1824</v>
      </c>
      <c r="N90" s="468">
        <v>25</v>
      </c>
      <c r="O90" s="468">
        <f>+K90+L90+M90+N90</f>
        <v>7057.88</v>
      </c>
      <c r="P90" s="457">
        <f t="shared" si="14"/>
        <v>52942.12</v>
      </c>
    </row>
    <row r="91" spans="2:16" ht="21" customHeight="1" x14ac:dyDescent="0.25">
      <c r="B91" s="466" t="s">
        <v>813</v>
      </c>
      <c r="C91" s="569"/>
      <c r="D91" s="492">
        <v>6</v>
      </c>
      <c r="E91" s="465"/>
      <c r="F91" s="500"/>
      <c r="G91" s="855"/>
      <c r="H91" s="695">
        <f>SUM(H85:H90)</f>
        <v>490000</v>
      </c>
      <c r="I91" s="1112">
        <v>0</v>
      </c>
      <c r="J91" s="695">
        <f t="shared" ref="J91:P91" si="15">SUM(J85:J90)</f>
        <v>490000</v>
      </c>
      <c r="K91" s="695">
        <f t="shared" si="15"/>
        <v>14063</v>
      </c>
      <c r="L91" s="695">
        <f t="shared" si="15"/>
        <v>48827.419999999991</v>
      </c>
      <c r="M91" s="695">
        <f t="shared" si="15"/>
        <v>14896</v>
      </c>
      <c r="N91" s="695">
        <f t="shared" si="15"/>
        <v>3193.4</v>
      </c>
      <c r="O91" s="695">
        <f t="shared" si="15"/>
        <v>80979.819999999992</v>
      </c>
      <c r="P91" s="695">
        <f t="shared" si="15"/>
        <v>409020.18000000005</v>
      </c>
    </row>
    <row r="92" spans="2:16" ht="21" customHeight="1" x14ac:dyDescent="0.25">
      <c r="B92" s="490"/>
      <c r="C92" s="1223"/>
      <c r="D92" s="492"/>
      <c r="E92" s="465"/>
      <c r="F92" s="856"/>
      <c r="G92" s="857"/>
      <c r="H92" s="695"/>
      <c r="I92" s="1112"/>
      <c r="J92" s="494"/>
      <c r="K92" s="494"/>
      <c r="L92" s="494"/>
      <c r="M92" s="1145"/>
      <c r="N92" s="695"/>
      <c r="O92" s="695"/>
      <c r="P92" s="494"/>
    </row>
    <row r="93" spans="2:16" ht="21" customHeight="1" x14ac:dyDescent="0.25">
      <c r="B93" s="490" t="s">
        <v>1542</v>
      </c>
      <c r="C93" s="1223"/>
      <c r="D93" s="492"/>
      <c r="E93" s="492"/>
      <c r="F93" s="856"/>
      <c r="G93" s="857"/>
      <c r="H93" s="695"/>
      <c r="I93" s="1112"/>
      <c r="J93" s="463"/>
      <c r="K93" s="463"/>
      <c r="L93" s="463"/>
      <c r="M93" s="1145"/>
      <c r="N93" s="697"/>
      <c r="O93" s="697"/>
      <c r="P93" s="463"/>
    </row>
    <row r="94" spans="2:16" ht="21" customHeight="1" x14ac:dyDescent="0.25">
      <c r="B94" s="496" t="s">
        <v>1592</v>
      </c>
      <c r="C94" s="684" t="s">
        <v>807</v>
      </c>
      <c r="D94" s="282" t="s">
        <v>1427</v>
      </c>
      <c r="E94" s="281" t="s">
        <v>1063</v>
      </c>
      <c r="F94" s="855">
        <v>45748</v>
      </c>
      <c r="G94" s="855">
        <v>45901</v>
      </c>
      <c r="H94" s="626">
        <v>185000</v>
      </c>
      <c r="I94" s="1111">
        <v>0</v>
      </c>
      <c r="J94" s="457">
        <v>185000</v>
      </c>
      <c r="K94" s="457">
        <v>5309.5</v>
      </c>
      <c r="L94" s="457">
        <v>32099.49</v>
      </c>
      <c r="M94" s="1149">
        <v>5624</v>
      </c>
      <c r="N94" s="468">
        <v>5010.4799999999996</v>
      </c>
      <c r="O94" s="468">
        <f>+K94+L94+M94+N94</f>
        <v>48043.47</v>
      </c>
      <c r="P94" s="457">
        <f>+J94-O94</f>
        <v>136956.53</v>
      </c>
    </row>
    <row r="95" spans="2:16" ht="21" customHeight="1" x14ac:dyDescent="0.25">
      <c r="B95" s="466" t="s">
        <v>813</v>
      </c>
      <c r="C95" s="569"/>
      <c r="D95" s="492">
        <v>1</v>
      </c>
      <c r="E95" s="492"/>
      <c r="F95" s="1016"/>
      <c r="G95" s="855"/>
      <c r="H95" s="695">
        <f>+H94</f>
        <v>185000</v>
      </c>
      <c r="I95" s="1144">
        <f t="shared" ref="I95:P95" si="16">SUM(I94)</f>
        <v>0</v>
      </c>
      <c r="J95" s="695">
        <f t="shared" si="16"/>
        <v>185000</v>
      </c>
      <c r="K95" s="695">
        <f t="shared" si="16"/>
        <v>5309.5</v>
      </c>
      <c r="L95" s="695">
        <f t="shared" si="16"/>
        <v>32099.49</v>
      </c>
      <c r="M95" s="1145">
        <f t="shared" si="16"/>
        <v>5624</v>
      </c>
      <c r="N95" s="695">
        <f>SUM(N94)</f>
        <v>5010.4799999999996</v>
      </c>
      <c r="O95" s="695">
        <f t="shared" si="16"/>
        <v>48043.47</v>
      </c>
      <c r="P95" s="695">
        <f t="shared" si="16"/>
        <v>136956.53</v>
      </c>
    </row>
    <row r="96" spans="2:16" ht="21" customHeight="1" x14ac:dyDescent="0.25">
      <c r="B96" s="490"/>
      <c r="C96" s="1223"/>
      <c r="D96" s="492"/>
      <c r="E96" s="492"/>
      <c r="F96" s="856"/>
      <c r="G96" s="857"/>
      <c r="H96" s="695"/>
      <c r="I96" s="1112"/>
      <c r="J96" s="494"/>
      <c r="K96" s="494"/>
      <c r="L96" s="494"/>
      <c r="M96" s="1145"/>
      <c r="N96" s="695"/>
      <c r="O96" s="695"/>
      <c r="P96" s="494"/>
    </row>
    <row r="97" spans="2:16" ht="30" customHeight="1" x14ac:dyDescent="0.25">
      <c r="B97" s="469" t="s">
        <v>1565</v>
      </c>
      <c r="C97" s="1223"/>
      <c r="D97" s="625"/>
      <c r="E97" s="281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s="259" customFormat="1" ht="21" customHeight="1" x14ac:dyDescent="0.25">
      <c r="B98" s="1251" t="s">
        <v>946</v>
      </c>
      <c r="C98" s="1252" t="s">
        <v>806</v>
      </c>
      <c r="D98" s="1246" t="s">
        <v>945</v>
      </c>
      <c r="E98" s="1247" t="s">
        <v>1063</v>
      </c>
      <c r="F98" s="1248">
        <v>45748</v>
      </c>
      <c r="G98" s="1248">
        <v>45901</v>
      </c>
      <c r="H98" s="1100">
        <v>65000</v>
      </c>
      <c r="I98" s="1249">
        <v>0</v>
      </c>
      <c r="J98" s="1100">
        <v>65000</v>
      </c>
      <c r="K98" s="1100">
        <v>1865.5</v>
      </c>
      <c r="L98" s="1103">
        <v>4084.48</v>
      </c>
      <c r="M98" s="1250">
        <v>1976</v>
      </c>
      <c r="N98" s="626">
        <v>10029.26</v>
      </c>
      <c r="O98" s="468">
        <f>SUM(K98:N98)</f>
        <v>17955.239999999998</v>
      </c>
      <c r="P98" s="675">
        <f>+J98-O98</f>
        <v>47044.76</v>
      </c>
    </row>
    <row r="99" spans="2:16" ht="21" customHeight="1" x14ac:dyDescent="0.25">
      <c r="B99" s="1321" t="s">
        <v>1697</v>
      </c>
      <c r="C99" s="1322" t="s">
        <v>806</v>
      </c>
      <c r="D99" s="1246" t="s">
        <v>945</v>
      </c>
      <c r="E99" s="1247" t="s">
        <v>1063</v>
      </c>
      <c r="F99" s="855">
        <v>45839</v>
      </c>
      <c r="G99" s="855">
        <v>45992</v>
      </c>
      <c r="H99" s="626">
        <v>70000</v>
      </c>
      <c r="I99" s="1249">
        <v>0</v>
      </c>
      <c r="J99" s="1323">
        <v>70000</v>
      </c>
      <c r="K99" s="1323">
        <v>2009</v>
      </c>
      <c r="L99" s="1323">
        <v>5368.48</v>
      </c>
      <c r="M99" s="1150">
        <v>2128</v>
      </c>
      <c r="N99" s="1323">
        <v>25</v>
      </c>
      <c r="O99" s="1038">
        <f>SUM(K99:N99)</f>
        <v>9530.48</v>
      </c>
      <c r="P99" s="1038">
        <f>+H99-O99</f>
        <v>60469.520000000004</v>
      </c>
    </row>
    <row r="100" spans="2:16" ht="21" customHeight="1" x14ac:dyDescent="0.25">
      <c r="B100" s="460" t="s">
        <v>1593</v>
      </c>
      <c r="C100" s="1226" t="s">
        <v>806</v>
      </c>
      <c r="D100" s="625" t="s">
        <v>1773</v>
      </c>
      <c r="E100" s="281" t="s">
        <v>1063</v>
      </c>
      <c r="F100" s="855">
        <v>45778</v>
      </c>
      <c r="G100" s="855">
        <v>45931</v>
      </c>
      <c r="H100" s="626">
        <v>65000</v>
      </c>
      <c r="I100" s="1169">
        <v>0</v>
      </c>
      <c r="J100" s="626">
        <v>65000</v>
      </c>
      <c r="K100" s="626">
        <v>1865.5</v>
      </c>
      <c r="L100" s="626">
        <v>4427.58</v>
      </c>
      <c r="M100" s="1149">
        <v>1976</v>
      </c>
      <c r="N100" s="626">
        <v>25</v>
      </c>
      <c r="O100" s="468">
        <f>+K100+L100+M100+N100</f>
        <v>8294.08</v>
      </c>
      <c r="P100" s="468">
        <f>+J100-O100</f>
        <v>56705.919999999998</v>
      </c>
    </row>
    <row r="101" spans="2:16" ht="21" customHeight="1" x14ac:dyDescent="0.25">
      <c r="B101" s="466" t="s">
        <v>813</v>
      </c>
      <c r="C101" s="569"/>
      <c r="D101" s="492">
        <v>3</v>
      </c>
      <c r="E101" s="492"/>
      <c r="F101" s="1016"/>
      <c r="G101" s="860"/>
      <c r="H101" s="695">
        <f>SUM(H98:H100)</f>
        <v>200000</v>
      </c>
      <c r="I101" s="1144">
        <f>SUM(I100)</f>
        <v>0</v>
      </c>
      <c r="J101" s="695">
        <f t="shared" ref="J101:P101" si="17">SUM(J98:J100)</f>
        <v>200000</v>
      </c>
      <c r="K101" s="695">
        <f t="shared" si="17"/>
        <v>5740</v>
      </c>
      <c r="L101" s="695">
        <f t="shared" si="17"/>
        <v>13880.539999999999</v>
      </c>
      <c r="M101" s="1145">
        <f t="shared" si="17"/>
        <v>6080</v>
      </c>
      <c r="N101" s="695">
        <f t="shared" si="17"/>
        <v>10079.26</v>
      </c>
      <c r="O101" s="695">
        <f t="shared" si="17"/>
        <v>35779.799999999996</v>
      </c>
      <c r="P101" s="695">
        <f t="shared" si="17"/>
        <v>164220.20000000001</v>
      </c>
    </row>
    <row r="102" spans="2:16" ht="21" customHeight="1" x14ac:dyDescent="0.25">
      <c r="B102" s="490"/>
      <c r="C102" s="1223"/>
      <c r="D102" s="492"/>
      <c r="E102" s="492"/>
      <c r="F102" s="859"/>
      <c r="G102" s="860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1421</v>
      </c>
      <c r="C103" s="1223"/>
      <c r="D103" s="492"/>
      <c r="E103" s="492"/>
      <c r="F103" s="859"/>
      <c r="G103" s="860"/>
      <c r="H103" s="695"/>
      <c r="I103" s="1112"/>
      <c r="J103" s="494"/>
      <c r="K103" s="494"/>
      <c r="L103" s="494"/>
      <c r="M103" s="1145"/>
      <c r="N103" s="695"/>
      <c r="O103" s="695"/>
      <c r="P103" s="494"/>
    </row>
    <row r="104" spans="2:16" ht="30.75" customHeight="1" x14ac:dyDescent="0.25">
      <c r="B104" s="153" t="s">
        <v>1594</v>
      </c>
      <c r="C104" s="685" t="s">
        <v>807</v>
      </c>
      <c r="D104" s="282" t="s">
        <v>1422</v>
      </c>
      <c r="E104" s="281" t="s">
        <v>1063</v>
      </c>
      <c r="F104" s="855">
        <v>45778</v>
      </c>
      <c r="G104" s="855">
        <v>45931</v>
      </c>
      <c r="H104" s="626">
        <v>100000</v>
      </c>
      <c r="I104" s="1111">
        <v>0</v>
      </c>
      <c r="J104" s="498">
        <v>100000</v>
      </c>
      <c r="K104" s="498">
        <v>2870</v>
      </c>
      <c r="L104" s="498">
        <v>11676.5</v>
      </c>
      <c r="M104" s="1149">
        <v>3040</v>
      </c>
      <c r="N104" s="626">
        <v>5354.6</v>
      </c>
      <c r="O104" s="468">
        <f>+K104+L104+M104+N104</f>
        <v>22941.1</v>
      </c>
      <c r="P104" s="468">
        <f>+J104-O104</f>
        <v>77058.899999999994</v>
      </c>
    </row>
    <row r="105" spans="2:16" ht="21" customHeight="1" x14ac:dyDescent="0.25">
      <c r="B105" s="466" t="s">
        <v>813</v>
      </c>
      <c r="C105" s="685"/>
      <c r="D105" s="492">
        <v>1</v>
      </c>
      <c r="E105" s="281"/>
      <c r="F105" s="859"/>
      <c r="G105" s="860"/>
      <c r="H105" s="695">
        <v>100000</v>
      </c>
      <c r="I105" s="1112">
        <v>0</v>
      </c>
      <c r="J105" s="494">
        <v>100000</v>
      </c>
      <c r="K105" s="494">
        <v>2870</v>
      </c>
      <c r="L105" s="494">
        <v>11676.5</v>
      </c>
      <c r="M105" s="1145">
        <v>3040</v>
      </c>
      <c r="N105" s="695">
        <f>SUM(N104)</f>
        <v>5354.6</v>
      </c>
      <c r="O105" s="697">
        <f>SUM(O104)</f>
        <v>22941.1</v>
      </c>
      <c r="P105" s="494">
        <f>SUM(P104)</f>
        <v>77058.899999999994</v>
      </c>
    </row>
    <row r="106" spans="2:16" ht="21" customHeight="1" x14ac:dyDescent="0.25">
      <c r="B106" s="286"/>
      <c r="C106" s="685"/>
      <c r="D106" s="28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28.5" customHeight="1" x14ac:dyDescent="0.25">
      <c r="B107" s="1014" t="s">
        <v>1477</v>
      </c>
      <c r="C107" s="570"/>
      <c r="D107" s="492"/>
      <c r="E107" s="465"/>
      <c r="F107" s="1016"/>
      <c r="G107" s="860"/>
      <c r="H107" s="695"/>
      <c r="I107" s="1144"/>
      <c r="J107" s="697"/>
      <c r="K107" s="697"/>
      <c r="L107" s="697"/>
      <c r="M107" s="1145"/>
      <c r="N107" s="697"/>
      <c r="O107" s="697"/>
      <c r="P107" s="697"/>
    </row>
    <row r="108" spans="2:16" s="259" customFormat="1" ht="33" customHeight="1" x14ac:dyDescent="0.25">
      <c r="B108" s="1251" t="s">
        <v>1752</v>
      </c>
      <c r="C108" s="1252" t="s">
        <v>807</v>
      </c>
      <c r="D108" s="1246" t="s">
        <v>1753</v>
      </c>
      <c r="E108" s="1247" t="s">
        <v>1063</v>
      </c>
      <c r="F108" s="855">
        <v>45839</v>
      </c>
      <c r="G108" s="855">
        <v>45992</v>
      </c>
      <c r="H108" s="1100">
        <v>120000</v>
      </c>
      <c r="I108" s="1249">
        <v>0</v>
      </c>
      <c r="J108" s="1100">
        <v>120000</v>
      </c>
      <c r="K108" s="1100">
        <v>3444</v>
      </c>
      <c r="L108" s="1103">
        <v>16809.87</v>
      </c>
      <c r="M108" s="1250">
        <v>3648</v>
      </c>
      <c r="N108" s="626">
        <v>1296.7</v>
      </c>
      <c r="O108" s="468">
        <f t="shared" ref="O108:O114" si="18">+K108+L108+M108+N108</f>
        <v>25198.57</v>
      </c>
      <c r="P108" s="675">
        <f>+J108-O108</f>
        <v>94801.43</v>
      </c>
    </row>
    <row r="109" spans="2:16" ht="21" customHeight="1" x14ac:dyDescent="0.25">
      <c r="B109" s="1017" t="s">
        <v>1595</v>
      </c>
      <c r="C109" s="1227" t="s">
        <v>806</v>
      </c>
      <c r="D109" s="282" t="s">
        <v>414</v>
      </c>
      <c r="E109" s="281" t="s">
        <v>1063</v>
      </c>
      <c r="F109" s="855">
        <v>45748</v>
      </c>
      <c r="G109" s="855">
        <v>45901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8"/>
        <v>9530.48</v>
      </c>
      <c r="P109" s="468">
        <f>+J109-O109</f>
        <v>60469.520000000004</v>
      </c>
    </row>
    <row r="110" spans="2:16" ht="21" customHeight="1" x14ac:dyDescent="0.25">
      <c r="B110" s="153" t="s">
        <v>1596</v>
      </c>
      <c r="C110" s="685" t="s">
        <v>807</v>
      </c>
      <c r="D110" s="282" t="s">
        <v>414</v>
      </c>
      <c r="E110" s="281" t="s">
        <v>1063</v>
      </c>
      <c r="F110" s="855">
        <v>45748</v>
      </c>
      <c r="G110" s="855">
        <v>45901</v>
      </c>
      <c r="H110" s="626">
        <v>70000</v>
      </c>
      <c r="I110" s="1169">
        <v>0</v>
      </c>
      <c r="J110" s="468">
        <v>70000</v>
      </c>
      <c r="K110" s="468">
        <v>2009</v>
      </c>
      <c r="L110" s="468">
        <v>5368.48</v>
      </c>
      <c r="M110" s="1149">
        <v>2128</v>
      </c>
      <c r="N110" s="468">
        <v>25</v>
      </c>
      <c r="O110" s="468">
        <f t="shared" si="18"/>
        <v>9530.48</v>
      </c>
      <c r="P110" s="468">
        <f t="shared" ref="P110:P114" si="19">+J110-O110</f>
        <v>60469.520000000004</v>
      </c>
    </row>
    <row r="111" spans="2:16" ht="21" customHeight="1" x14ac:dyDescent="0.25">
      <c r="B111" s="286" t="s">
        <v>610</v>
      </c>
      <c r="C111" s="685" t="s">
        <v>806</v>
      </c>
      <c r="D111" s="282" t="s">
        <v>414</v>
      </c>
      <c r="E111" s="281" t="s">
        <v>1063</v>
      </c>
      <c r="F111" s="855">
        <v>45748</v>
      </c>
      <c r="G111" s="855">
        <v>45901</v>
      </c>
      <c r="H111" s="626">
        <v>70000</v>
      </c>
      <c r="I111" s="1169">
        <v>0</v>
      </c>
      <c r="J111" s="468">
        <v>70000</v>
      </c>
      <c r="K111" s="468">
        <v>2009</v>
      </c>
      <c r="L111" s="468">
        <v>5368.48</v>
      </c>
      <c r="M111" s="1149">
        <v>2128</v>
      </c>
      <c r="N111" s="468">
        <v>25</v>
      </c>
      <c r="O111" s="468">
        <f t="shared" si="18"/>
        <v>9530.48</v>
      </c>
      <c r="P111" s="468">
        <f t="shared" si="19"/>
        <v>60469.520000000004</v>
      </c>
    </row>
    <row r="112" spans="2:16" ht="21" customHeight="1" x14ac:dyDescent="0.25">
      <c r="B112" s="153" t="s">
        <v>1792</v>
      </c>
      <c r="C112" s="685" t="s">
        <v>806</v>
      </c>
      <c r="D112" s="282" t="s">
        <v>414</v>
      </c>
      <c r="E112" s="281" t="s">
        <v>1063</v>
      </c>
      <c r="F112" s="855">
        <v>45748</v>
      </c>
      <c r="G112" s="855">
        <v>45901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8"/>
        <v>9530.48</v>
      </c>
      <c r="P112" s="468">
        <f t="shared" si="19"/>
        <v>60469.520000000004</v>
      </c>
    </row>
    <row r="113" spans="2:16" ht="21" customHeight="1" x14ac:dyDescent="0.25">
      <c r="B113" s="286" t="s">
        <v>1295</v>
      </c>
      <c r="C113" s="685" t="s">
        <v>1296</v>
      </c>
      <c r="D113" s="282" t="s">
        <v>414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5025.38</v>
      </c>
      <c r="M113" s="1149">
        <v>2128</v>
      </c>
      <c r="N113" s="468">
        <v>1740.46</v>
      </c>
      <c r="O113" s="468">
        <f t="shared" si="18"/>
        <v>10902.84</v>
      </c>
      <c r="P113" s="468">
        <f t="shared" si="19"/>
        <v>59097.16</v>
      </c>
    </row>
    <row r="114" spans="2:16" ht="21" customHeight="1" x14ac:dyDescent="0.25">
      <c r="B114" s="286" t="s">
        <v>1293</v>
      </c>
      <c r="C114" s="685" t="s">
        <v>807</v>
      </c>
      <c r="D114" s="282" t="s">
        <v>1294</v>
      </c>
      <c r="E114" s="281" t="s">
        <v>1063</v>
      </c>
      <c r="F114" s="855">
        <v>45717</v>
      </c>
      <c r="G114" s="855">
        <v>45870</v>
      </c>
      <c r="H114" s="626">
        <v>55000</v>
      </c>
      <c r="I114" s="1169">
        <v>0</v>
      </c>
      <c r="J114" s="468">
        <v>55000</v>
      </c>
      <c r="K114" s="468">
        <v>1578.5</v>
      </c>
      <c r="L114" s="468">
        <v>2559.6799999999998</v>
      </c>
      <c r="M114" s="1149">
        <v>1672</v>
      </c>
      <c r="N114" s="468">
        <v>25</v>
      </c>
      <c r="O114" s="468">
        <f t="shared" si="18"/>
        <v>5835.18</v>
      </c>
      <c r="P114" s="468">
        <f t="shared" si="19"/>
        <v>49164.82</v>
      </c>
    </row>
    <row r="115" spans="2:16" ht="21" customHeight="1" x14ac:dyDescent="0.25">
      <c r="B115" s="466" t="s">
        <v>813</v>
      </c>
      <c r="C115" s="569"/>
      <c r="D115" s="492">
        <v>7</v>
      </c>
      <c r="E115" s="465"/>
      <c r="F115" s="1016"/>
      <c r="G115" s="860"/>
      <c r="H115" s="695">
        <f>SUM(H108:H114)</f>
        <v>525000</v>
      </c>
      <c r="I115" s="1144">
        <f t="shared" ref="I115" si="20">SUM(I114)</f>
        <v>0</v>
      </c>
      <c r="J115" s="695">
        <f>SUM(J108:J114)</f>
        <v>525000</v>
      </c>
      <c r="K115" s="695">
        <f t="shared" ref="K115:P115" si="21">SUM(K108:K114)</f>
        <v>15067.5</v>
      </c>
      <c r="L115" s="695">
        <f t="shared" si="21"/>
        <v>45868.849999999991</v>
      </c>
      <c r="M115" s="695">
        <f t="shared" si="21"/>
        <v>15960</v>
      </c>
      <c r="N115" s="695">
        <f t="shared" si="21"/>
        <v>3162.16</v>
      </c>
      <c r="O115" s="695">
        <f t="shared" si="21"/>
        <v>80058.50999999998</v>
      </c>
      <c r="P115" s="695">
        <f t="shared" si="21"/>
        <v>444941.49000000005</v>
      </c>
    </row>
    <row r="116" spans="2:16" ht="21" customHeight="1" x14ac:dyDescent="0.25">
      <c r="B116" s="490"/>
      <c r="C116" s="1223"/>
      <c r="D116" s="492"/>
      <c r="E116" s="465"/>
      <c r="F116" s="856"/>
      <c r="G116" s="857"/>
      <c r="H116" s="695"/>
      <c r="I116" s="1112"/>
      <c r="J116" s="463"/>
      <c r="K116" s="463"/>
      <c r="L116" s="463"/>
      <c r="M116" s="1145"/>
      <c r="N116" s="697"/>
      <c r="O116" s="697"/>
      <c r="P116" s="463"/>
    </row>
    <row r="117" spans="2:16" ht="30" customHeight="1" x14ac:dyDescent="0.25">
      <c r="B117" s="1014" t="s">
        <v>825</v>
      </c>
      <c r="C117" s="570"/>
      <c r="D117" s="492"/>
      <c r="E117" s="465"/>
      <c r="F117" s="1019"/>
      <c r="G117" s="857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ht="28.5" customHeight="1" x14ac:dyDescent="0.25">
      <c r="B118" s="153" t="s">
        <v>1598</v>
      </c>
      <c r="C118" s="684" t="s">
        <v>807</v>
      </c>
      <c r="D118" s="749" t="s">
        <v>1516</v>
      </c>
      <c r="E118" s="282" t="s">
        <v>1281</v>
      </c>
      <c r="F118" s="855">
        <v>45778</v>
      </c>
      <c r="G118" s="855">
        <v>45931</v>
      </c>
      <c r="H118" s="626">
        <v>120000</v>
      </c>
      <c r="I118" s="1111">
        <v>0</v>
      </c>
      <c r="J118" s="498">
        <v>120000</v>
      </c>
      <c r="K118" s="498">
        <v>3444</v>
      </c>
      <c r="L118" s="498">
        <v>16809.87</v>
      </c>
      <c r="M118" s="1149">
        <v>3648</v>
      </c>
      <c r="N118" s="626">
        <v>4169.3999999999996</v>
      </c>
      <c r="O118" s="468">
        <f>+K118+L118+M118+N118</f>
        <v>28071.269999999997</v>
      </c>
      <c r="P118" s="457">
        <f>+J118-O118</f>
        <v>91928.73000000001</v>
      </c>
    </row>
    <row r="119" spans="2:16" ht="21" customHeight="1" x14ac:dyDescent="0.25">
      <c r="B119" s="466" t="s">
        <v>813</v>
      </c>
      <c r="C119" s="569"/>
      <c r="D119" s="492">
        <v>1</v>
      </c>
      <c r="E119" s="465"/>
      <c r="F119" s="1016"/>
      <c r="G119" s="860"/>
      <c r="H119" s="695">
        <f>SUM(H118:H118)</f>
        <v>120000</v>
      </c>
      <c r="I119" s="1112">
        <v>0</v>
      </c>
      <c r="J119" s="695">
        <f t="shared" ref="J119:P119" si="22">SUM(J118:J118)</f>
        <v>120000</v>
      </c>
      <c r="K119" s="695">
        <f t="shared" si="22"/>
        <v>3444</v>
      </c>
      <c r="L119" s="695">
        <f t="shared" si="22"/>
        <v>16809.87</v>
      </c>
      <c r="M119" s="695">
        <f t="shared" si="22"/>
        <v>3648</v>
      </c>
      <c r="N119" s="695">
        <f t="shared" si="22"/>
        <v>4169.3999999999996</v>
      </c>
      <c r="O119" s="695">
        <f t="shared" si="22"/>
        <v>28071.269999999997</v>
      </c>
      <c r="P119" s="695">
        <f t="shared" si="22"/>
        <v>91928.73000000001</v>
      </c>
    </row>
    <row r="120" spans="2:16" ht="21" customHeight="1" x14ac:dyDescent="0.25">
      <c r="B120" s="466"/>
      <c r="C120" s="569"/>
      <c r="D120" s="492"/>
      <c r="E120" s="465"/>
      <c r="F120" s="1016"/>
      <c r="G120" s="860"/>
      <c r="H120" s="695"/>
      <c r="I120" s="1112"/>
      <c r="J120" s="695"/>
      <c r="K120" s="695"/>
      <c r="L120" s="695"/>
      <c r="M120" s="695"/>
      <c r="N120" s="695"/>
      <c r="O120" s="695"/>
      <c r="P120" s="695"/>
    </row>
    <row r="121" spans="2:16" ht="30" customHeight="1" x14ac:dyDescent="0.25">
      <c r="B121" s="1014" t="s">
        <v>1476</v>
      </c>
      <c r="C121" s="570"/>
      <c r="D121" s="492"/>
      <c r="E121" s="465"/>
      <c r="F121" s="1019"/>
      <c r="G121" s="857"/>
      <c r="H121" s="695"/>
      <c r="I121" s="1144"/>
      <c r="J121" s="697"/>
      <c r="K121" s="697"/>
      <c r="L121" s="697"/>
      <c r="M121" s="1145"/>
      <c r="N121" s="697"/>
      <c r="O121" s="697"/>
      <c r="P121" s="697"/>
    </row>
    <row r="122" spans="2:16" ht="28.5" customHeight="1" x14ac:dyDescent="0.25">
      <c r="B122" s="153" t="s">
        <v>1754</v>
      </c>
      <c r="C122" s="684" t="s">
        <v>807</v>
      </c>
      <c r="D122" s="749" t="s">
        <v>1755</v>
      </c>
      <c r="E122" s="282" t="s">
        <v>1281</v>
      </c>
      <c r="F122" s="855">
        <v>45809</v>
      </c>
      <c r="G122" s="855">
        <v>45992</v>
      </c>
      <c r="H122" s="626">
        <v>120000</v>
      </c>
      <c r="I122" s="1111">
        <v>0</v>
      </c>
      <c r="J122" s="498">
        <v>120000</v>
      </c>
      <c r="K122" s="498">
        <v>3444</v>
      </c>
      <c r="L122" s="498">
        <v>16809.87</v>
      </c>
      <c r="M122" s="1149">
        <v>3648</v>
      </c>
      <c r="N122" s="626">
        <v>2568.4</v>
      </c>
      <c r="O122" s="468">
        <f>+K122+L122+M122+N122</f>
        <v>26470.27</v>
      </c>
      <c r="P122" s="457">
        <f>+J122-O122</f>
        <v>93529.73</v>
      </c>
    </row>
    <row r="123" spans="2:16" ht="28.5" customHeight="1" x14ac:dyDescent="0.25">
      <c r="B123" s="466" t="s">
        <v>813</v>
      </c>
      <c r="C123" s="684"/>
      <c r="D123" s="492">
        <v>1</v>
      </c>
      <c r="E123" s="282"/>
      <c r="F123" s="855"/>
      <c r="G123" s="855"/>
      <c r="H123" s="695">
        <f>SUM(H121:H122)</f>
        <v>120000</v>
      </c>
      <c r="I123" s="1112">
        <v>0</v>
      </c>
      <c r="J123" s="695">
        <f t="shared" ref="J123:O123" si="23">SUM(J121:J122)</f>
        <v>120000</v>
      </c>
      <c r="K123" s="695">
        <f t="shared" si="23"/>
        <v>3444</v>
      </c>
      <c r="L123" s="695">
        <f t="shared" si="23"/>
        <v>16809.87</v>
      </c>
      <c r="M123" s="695">
        <f t="shared" si="23"/>
        <v>3648</v>
      </c>
      <c r="N123" s="695">
        <f>SUM(N121:N122)</f>
        <v>2568.4</v>
      </c>
      <c r="O123" s="695">
        <f t="shared" si="23"/>
        <v>26470.27</v>
      </c>
      <c r="P123" s="695">
        <f>SUM(P121:P122)</f>
        <v>93529.73</v>
      </c>
    </row>
    <row r="124" spans="2:16" ht="21" customHeight="1" x14ac:dyDescent="0.25">
      <c r="B124" s="490"/>
      <c r="C124" s="1223"/>
      <c r="D124" s="492"/>
      <c r="E124" s="465"/>
      <c r="F124" s="859"/>
      <c r="G124" s="860"/>
      <c r="H124" s="695"/>
      <c r="I124" s="1112"/>
      <c r="J124" s="494"/>
      <c r="K124" s="494"/>
      <c r="L124" s="494"/>
      <c r="M124" s="1145"/>
      <c r="N124" s="695"/>
      <c r="O124" s="695"/>
      <c r="P124" s="494"/>
    </row>
    <row r="125" spans="2:16" ht="21" customHeight="1" x14ac:dyDescent="0.25">
      <c r="B125" s="466" t="s">
        <v>827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1" customHeight="1" x14ac:dyDescent="0.25">
      <c r="B126" s="490" t="s">
        <v>1788</v>
      </c>
      <c r="C126" s="1223"/>
      <c r="D126" s="492"/>
      <c r="E126" s="465"/>
      <c r="F126" s="710"/>
      <c r="G126" s="711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53" t="s">
        <v>1602</v>
      </c>
      <c r="C127" s="281" t="s">
        <v>807</v>
      </c>
      <c r="D127" s="282" t="s">
        <v>1032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>+K127+L127+M127+N127</f>
        <v>9530.48</v>
      </c>
      <c r="P127" s="468">
        <f>+J127-O127</f>
        <v>60469.520000000004</v>
      </c>
    </row>
    <row r="128" spans="2:16" ht="30" customHeight="1" x14ac:dyDescent="0.25">
      <c r="B128" s="153" t="s">
        <v>1613</v>
      </c>
      <c r="C128" s="281" t="s">
        <v>807</v>
      </c>
      <c r="D128" s="282" t="s">
        <v>417</v>
      </c>
      <c r="E128" s="281" t="s">
        <v>1063</v>
      </c>
      <c r="F128" s="855">
        <v>45717</v>
      </c>
      <c r="G128" s="855">
        <v>45870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4682.29</v>
      </c>
      <c r="M128" s="1149">
        <v>2128</v>
      </c>
      <c r="N128" s="468">
        <v>3455.92</v>
      </c>
      <c r="O128" s="468">
        <f>+K128+L128+M128+N128</f>
        <v>12275.210000000001</v>
      </c>
      <c r="P128" s="468">
        <f>+J128-O128</f>
        <v>57724.79</v>
      </c>
    </row>
    <row r="129" spans="2:16" ht="30" customHeight="1" x14ac:dyDescent="0.25">
      <c r="B129" s="153" t="s">
        <v>1606</v>
      </c>
      <c r="C129" s="281" t="s">
        <v>807</v>
      </c>
      <c r="D129" s="282" t="s">
        <v>414</v>
      </c>
      <c r="E129" s="281" t="s">
        <v>1063</v>
      </c>
      <c r="F129" s="855">
        <v>45748</v>
      </c>
      <c r="G129" s="855">
        <v>45901</v>
      </c>
      <c r="H129" s="626">
        <v>70000</v>
      </c>
      <c r="I129" s="1169">
        <v>0</v>
      </c>
      <c r="J129" s="468">
        <v>70000</v>
      </c>
      <c r="K129" s="468">
        <v>2009</v>
      </c>
      <c r="L129" s="861">
        <v>5025.38</v>
      </c>
      <c r="M129" s="1149">
        <v>2128</v>
      </c>
      <c r="N129" s="468">
        <v>1740.46</v>
      </c>
      <c r="O129" s="468">
        <f t="shared" ref="O129:O133" si="24">+K129+L129+M129+N129</f>
        <v>10902.84</v>
      </c>
      <c r="P129" s="468">
        <f t="shared" ref="P129:P136" si="25">+J129-O129</f>
        <v>59097.16</v>
      </c>
    </row>
    <row r="130" spans="2:16" ht="30" customHeight="1" x14ac:dyDescent="0.25">
      <c r="B130" s="286" t="s">
        <v>725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4"/>
        <v>9530.48</v>
      </c>
      <c r="P130" s="468">
        <f t="shared" si="25"/>
        <v>60469.520000000004</v>
      </c>
    </row>
    <row r="131" spans="2:16" ht="30" customHeight="1" x14ac:dyDescent="0.25">
      <c r="B131" s="153" t="s">
        <v>1735</v>
      </c>
      <c r="C131" s="281" t="s">
        <v>806</v>
      </c>
      <c r="D131" s="282" t="s">
        <v>414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4"/>
        <v>9530.48</v>
      </c>
      <c r="P131" s="468">
        <f t="shared" si="25"/>
        <v>60469.520000000004</v>
      </c>
    </row>
    <row r="132" spans="2:16" ht="30" customHeight="1" x14ac:dyDescent="0.25">
      <c r="B132" s="153" t="s">
        <v>1609</v>
      </c>
      <c r="C132" s="281" t="s">
        <v>807</v>
      </c>
      <c r="D132" s="282" t="s">
        <v>414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4"/>
        <v>9530.48</v>
      </c>
      <c r="P132" s="468">
        <f t="shared" si="25"/>
        <v>60469.520000000004</v>
      </c>
    </row>
    <row r="133" spans="2:16" ht="30" customHeight="1" x14ac:dyDescent="0.25">
      <c r="B133" s="286" t="s">
        <v>1409</v>
      </c>
      <c r="C133" s="281" t="s">
        <v>807</v>
      </c>
      <c r="D133" s="282" t="s">
        <v>414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4"/>
        <v>9530.48</v>
      </c>
      <c r="P133" s="468">
        <f t="shared" si="25"/>
        <v>60469.520000000004</v>
      </c>
    </row>
    <row r="134" spans="2:16" ht="30" customHeight="1" x14ac:dyDescent="0.25">
      <c r="B134" s="286" t="s">
        <v>1787</v>
      </c>
      <c r="C134" s="281" t="s">
        <v>806</v>
      </c>
      <c r="D134" s="282" t="s">
        <v>823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ref="O134" si="26">+K134+L134+M134+N134</f>
        <v>9530.48</v>
      </c>
      <c r="P134" s="468">
        <f t="shared" ref="P134" si="27">+J134-O134</f>
        <v>60469.520000000004</v>
      </c>
    </row>
    <row r="135" spans="2:16" ht="30" customHeight="1" x14ac:dyDescent="0.25">
      <c r="B135" s="153" t="s">
        <v>1622</v>
      </c>
      <c r="C135" s="281" t="s">
        <v>806</v>
      </c>
      <c r="D135" s="282" t="s">
        <v>1357</v>
      </c>
      <c r="E135" s="281" t="s">
        <v>1063</v>
      </c>
      <c r="F135" s="855">
        <v>45748</v>
      </c>
      <c r="G135" s="855">
        <v>45901</v>
      </c>
      <c r="H135" s="626">
        <v>125000</v>
      </c>
      <c r="I135" s="1169">
        <v>0</v>
      </c>
      <c r="J135" s="468">
        <v>125000</v>
      </c>
      <c r="K135" s="1038">
        <v>3587.5</v>
      </c>
      <c r="L135" s="1037">
        <v>17985.990000000002</v>
      </c>
      <c r="M135" s="1150">
        <v>3800</v>
      </c>
      <c r="N135" s="1038">
        <v>25</v>
      </c>
      <c r="O135" s="468">
        <f>+K135+L135+M135+N135</f>
        <v>25398.49</v>
      </c>
      <c r="P135" s="468">
        <f t="shared" si="25"/>
        <v>99601.51</v>
      </c>
    </row>
    <row r="136" spans="2:16" ht="30" customHeight="1" x14ac:dyDescent="0.25">
      <c r="B136" s="153" t="s">
        <v>1624</v>
      </c>
      <c r="C136" s="281" t="s">
        <v>806</v>
      </c>
      <c r="D136" s="282" t="s">
        <v>1683</v>
      </c>
      <c r="E136" s="281" t="s">
        <v>1063</v>
      </c>
      <c r="F136" s="855">
        <v>45748</v>
      </c>
      <c r="G136" s="855">
        <v>45901</v>
      </c>
      <c r="H136" s="626">
        <v>55000</v>
      </c>
      <c r="I136" s="1169">
        <v>0</v>
      </c>
      <c r="J136" s="468">
        <v>55000</v>
      </c>
      <c r="K136" s="468">
        <v>1578.5</v>
      </c>
      <c r="L136" s="468">
        <v>2302.36</v>
      </c>
      <c r="M136" s="1149">
        <v>1672</v>
      </c>
      <c r="N136" s="468">
        <v>1740.46</v>
      </c>
      <c r="O136" s="468">
        <f t="shared" ref="O136" si="28">+K136+L136+M136+N136</f>
        <v>7293.3200000000006</v>
      </c>
      <c r="P136" s="468">
        <f t="shared" si="25"/>
        <v>47706.68</v>
      </c>
    </row>
    <row r="137" spans="2:16" ht="21" customHeight="1" x14ac:dyDescent="0.25">
      <c r="B137" s="466" t="s">
        <v>813</v>
      </c>
      <c r="C137" s="569"/>
      <c r="D137" s="492">
        <v>10</v>
      </c>
      <c r="E137" s="465"/>
      <c r="F137" s="1016"/>
      <c r="G137" s="860"/>
      <c r="H137" s="695">
        <f>SUM(H127:H136)</f>
        <v>740000</v>
      </c>
      <c r="I137" s="1144">
        <v>0</v>
      </c>
      <c r="J137" s="695">
        <f t="shared" ref="J137:P137" si="29">SUM(J127:J136)</f>
        <v>740000</v>
      </c>
      <c r="K137" s="695">
        <f t="shared" si="29"/>
        <v>21238</v>
      </c>
      <c r="L137" s="695">
        <f t="shared" si="29"/>
        <v>62206.900000000009</v>
      </c>
      <c r="M137" s="695">
        <f t="shared" si="29"/>
        <v>22496</v>
      </c>
      <c r="N137" s="695">
        <f t="shared" si="29"/>
        <v>7111.84</v>
      </c>
      <c r="O137" s="695">
        <f t="shared" si="29"/>
        <v>113052.74</v>
      </c>
      <c r="P137" s="695">
        <f t="shared" si="29"/>
        <v>626947.26000000013</v>
      </c>
    </row>
    <row r="138" spans="2:16" ht="28.5" customHeight="1" x14ac:dyDescent="0.25">
      <c r="B138" s="286"/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014" t="s">
        <v>1804</v>
      </c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53" t="s">
        <v>1087</v>
      </c>
      <c r="C140" s="680" t="s">
        <v>807</v>
      </c>
      <c r="D140" s="282" t="s">
        <v>414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ref="O140:O147" si="30">+K140+L140+M140+N140</f>
        <v>9530.48</v>
      </c>
      <c r="P140" s="628">
        <f t="shared" ref="P140:P142" si="31">+J140-O140</f>
        <v>60469.520000000004</v>
      </c>
    </row>
    <row r="141" spans="2:16" ht="28.5" customHeight="1" x14ac:dyDescent="0.25">
      <c r="B141" s="153" t="s">
        <v>1603</v>
      </c>
      <c r="C141" s="281" t="s">
        <v>806</v>
      </c>
      <c r="D141" s="282" t="s">
        <v>489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30"/>
        <v>9530.48</v>
      </c>
      <c r="P141" s="628">
        <f t="shared" si="31"/>
        <v>60469.520000000004</v>
      </c>
    </row>
    <row r="142" spans="2:16" ht="28.5" customHeight="1" x14ac:dyDescent="0.25">
      <c r="B142" s="153" t="s">
        <v>1618</v>
      </c>
      <c r="C142" s="281" t="s">
        <v>807</v>
      </c>
      <c r="D142" s="282" t="s">
        <v>414</v>
      </c>
      <c r="E142" s="281" t="s">
        <v>1063</v>
      </c>
      <c r="F142" s="855">
        <v>45717</v>
      </c>
      <c r="G142" s="855">
        <v>45870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30"/>
        <v>9530.48</v>
      </c>
      <c r="P142" s="628">
        <f t="shared" si="31"/>
        <v>60469.520000000004</v>
      </c>
    </row>
    <row r="143" spans="2:16" ht="28.5" customHeight="1" x14ac:dyDescent="0.25">
      <c r="B143" s="153" t="s">
        <v>1612</v>
      </c>
      <c r="C143" s="281" t="s">
        <v>1296</v>
      </c>
      <c r="D143" s="282" t="s">
        <v>417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30"/>
        <v>9530.48</v>
      </c>
      <c r="P143" s="628">
        <f t="shared" ref="P143:P145" si="32">+J143-O143</f>
        <v>60469.520000000004</v>
      </c>
    </row>
    <row r="144" spans="2:16" ht="28.5" customHeight="1" x14ac:dyDescent="0.25">
      <c r="B144" s="153" t="s">
        <v>1619</v>
      </c>
      <c r="C144" s="281" t="s">
        <v>806</v>
      </c>
      <c r="D144" s="282" t="s">
        <v>823</v>
      </c>
      <c r="E144" s="281" t="s">
        <v>1063</v>
      </c>
      <c r="F144" s="855">
        <v>45748</v>
      </c>
      <c r="G144" s="855">
        <v>45901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5025.38</v>
      </c>
      <c r="M144" s="1149">
        <v>2128</v>
      </c>
      <c r="N144" s="628">
        <v>1740.46</v>
      </c>
      <c r="O144" s="628">
        <f t="shared" si="30"/>
        <v>10902.84</v>
      </c>
      <c r="P144" s="628">
        <f t="shared" si="32"/>
        <v>59097.16</v>
      </c>
    </row>
    <row r="145" spans="2:16" ht="28.5" customHeight="1" x14ac:dyDescent="0.25">
      <c r="B145" s="153" t="s">
        <v>1621</v>
      </c>
      <c r="C145" s="281" t="s">
        <v>806</v>
      </c>
      <c r="D145" s="280" t="s">
        <v>417</v>
      </c>
      <c r="E145" s="281" t="s">
        <v>1063</v>
      </c>
      <c r="F145" s="855">
        <v>45748</v>
      </c>
      <c r="G145" s="855">
        <v>45901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5368.48</v>
      </c>
      <c r="M145" s="1149">
        <v>2128</v>
      </c>
      <c r="N145" s="628">
        <v>25</v>
      </c>
      <c r="O145" s="628">
        <f t="shared" si="30"/>
        <v>9530.48</v>
      </c>
      <c r="P145" s="628">
        <f t="shared" si="32"/>
        <v>60469.520000000004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45748</v>
      </c>
      <c r="G146" s="855">
        <v>45901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>+J146-O146</f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30"/>
        <v>1502.5</v>
      </c>
      <c r="P147" s="628">
        <f>+J147-O147</f>
        <v>23497.5</v>
      </c>
    </row>
    <row r="148" spans="2:16" ht="21" customHeight="1" x14ac:dyDescent="0.25">
      <c r="B148" s="466" t="s">
        <v>813</v>
      </c>
      <c r="C148" s="569"/>
      <c r="D148" s="492">
        <v>8</v>
      </c>
      <c r="E148" s="465"/>
      <c r="F148" s="1016"/>
      <c r="G148" s="860"/>
      <c r="H148" s="695">
        <f>SUM(H140:H147)</f>
        <v>488500</v>
      </c>
      <c r="I148" s="1144">
        <v>0</v>
      </c>
      <c r="J148" s="695">
        <f t="shared" ref="J148:P148" si="33">SUM(J140:J147)</f>
        <v>488500</v>
      </c>
      <c r="K148" s="695">
        <f t="shared" si="33"/>
        <v>14019.95</v>
      </c>
      <c r="L148" s="695">
        <f t="shared" si="33"/>
        <v>32804.400000000001</v>
      </c>
      <c r="M148" s="695">
        <f t="shared" si="33"/>
        <v>14850.4</v>
      </c>
      <c r="N148" s="695">
        <f t="shared" si="33"/>
        <v>1915.46</v>
      </c>
      <c r="O148" s="695">
        <f t="shared" si="33"/>
        <v>63590.209999999992</v>
      </c>
      <c r="P148" s="695">
        <f t="shared" si="33"/>
        <v>424909.79000000004</v>
      </c>
    </row>
    <row r="149" spans="2:16" ht="28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684" t="s">
        <v>806</v>
      </c>
      <c r="D151" s="749" t="s">
        <v>1782</v>
      </c>
      <c r="E151" s="282" t="s">
        <v>1063</v>
      </c>
      <c r="F151" s="855">
        <v>45748</v>
      </c>
      <c r="G151" s="855">
        <v>45901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34">+K152+L152+M152+N152</f>
        <v>9530.48</v>
      </c>
      <c r="P152" s="468">
        <f t="shared" ref="P152:P157" si="35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45748</v>
      </c>
      <c r="G153" s="855">
        <v>45901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34"/>
        <v>9530.48</v>
      </c>
      <c r="P153" s="468">
        <f t="shared" si="35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34"/>
        <v>9530.48</v>
      </c>
      <c r="P154" s="468">
        <f t="shared" si="35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45717</v>
      </c>
      <c r="G155" s="855">
        <v>45870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34"/>
        <v>9530.48</v>
      </c>
      <c r="P155" s="468">
        <f t="shared" si="35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45748</v>
      </c>
      <c r="G156" s="855">
        <v>45901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34"/>
        <v>9530.48</v>
      </c>
      <c r="P156" s="468">
        <f t="shared" si="35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45748</v>
      </c>
      <c r="G157" s="855">
        <v>45901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34"/>
        <v>9530.48</v>
      </c>
      <c r="P157" s="468">
        <f t="shared" si="35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45748</v>
      </c>
      <c r="G158" s="855">
        <v>45901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45748</v>
      </c>
      <c r="G159" s="855">
        <v>45901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36">SUM(J151:J159)</f>
        <v>638500</v>
      </c>
      <c r="K160" s="695">
        <f t="shared" si="36"/>
        <v>18324.95</v>
      </c>
      <c r="L160" s="695">
        <f t="shared" si="36"/>
        <v>52088.179999999993</v>
      </c>
      <c r="M160" s="695">
        <f t="shared" si="36"/>
        <v>19410.400000000001</v>
      </c>
      <c r="N160" s="695">
        <f t="shared" si="36"/>
        <v>1940.46</v>
      </c>
      <c r="O160" s="695">
        <f t="shared" si="36"/>
        <v>91763.989999999991</v>
      </c>
      <c r="P160" s="695">
        <f t="shared" si="36"/>
        <v>546736.01</v>
      </c>
    </row>
    <row r="161" spans="2:17" ht="28.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45748</v>
      </c>
      <c r="G163" s="855">
        <v>45901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7">+K163+L163+M163+N163</f>
        <v>23926.87</v>
      </c>
      <c r="P163" s="468">
        <f t="shared" ref="P163:P169" si="38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45748</v>
      </c>
      <c r="G164" s="855">
        <v>45901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7"/>
        <v>10902.84</v>
      </c>
      <c r="P164" s="468">
        <f t="shared" si="38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45748</v>
      </c>
      <c r="G165" s="855">
        <v>45901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7"/>
        <v>12275.210000000001</v>
      </c>
      <c r="P165" s="468">
        <f t="shared" si="38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45717</v>
      </c>
      <c r="G166" s="855">
        <v>45870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7"/>
        <v>9530.48</v>
      </c>
      <c r="P166" s="468">
        <f t="shared" si="38"/>
        <v>60469.520000000004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45748</v>
      </c>
      <c r="G167" s="855">
        <v>45901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7"/>
        <v>10902.84</v>
      </c>
      <c r="P167" s="468">
        <f t="shared" si="38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855">
        <v>45717</v>
      </c>
      <c r="G168" s="855">
        <v>45870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7"/>
        <v>9530.48</v>
      </c>
      <c r="P168" s="468">
        <f t="shared" si="38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855">
        <v>45717</v>
      </c>
      <c r="G169" s="855">
        <v>45870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7"/>
        <v>9530.48</v>
      </c>
      <c r="P169" s="468">
        <f t="shared" si="38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855">
        <v>45717</v>
      </c>
      <c r="G170" s="855">
        <v>45870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9">SUM(J163:J170)</f>
        <v>583500</v>
      </c>
      <c r="K171" s="695">
        <f t="shared" si="39"/>
        <v>16746.45</v>
      </c>
      <c r="L171" s="695">
        <f t="shared" si="39"/>
        <v>48584.98</v>
      </c>
      <c r="M171" s="695">
        <f t="shared" si="39"/>
        <v>17738.400000000001</v>
      </c>
      <c r="N171" s="695">
        <f t="shared" si="39"/>
        <v>7061.84</v>
      </c>
      <c r="O171" s="695">
        <f t="shared" si="39"/>
        <v>90131.669999999984</v>
      </c>
      <c r="P171" s="695">
        <f t="shared" si="39"/>
        <v>493368.33000000007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+H171+H160+H148+H137</f>
        <v>2450500</v>
      </c>
      <c r="I172" s="1144">
        <v>0</v>
      </c>
      <c r="J172" s="695">
        <f t="shared" ref="J172:P172" si="40">+J171+J160+J148+J137</f>
        <v>2450500</v>
      </c>
      <c r="K172" s="695">
        <f t="shared" si="40"/>
        <v>70329.350000000006</v>
      </c>
      <c r="L172" s="695">
        <f t="shared" si="40"/>
        <v>195684.46000000002</v>
      </c>
      <c r="M172" s="695">
        <f t="shared" si="40"/>
        <v>74495.200000000012</v>
      </c>
      <c r="N172" s="695">
        <f t="shared" si="40"/>
        <v>18029.599999999999</v>
      </c>
      <c r="O172" s="695">
        <f t="shared" si="40"/>
        <v>358538.61</v>
      </c>
      <c r="P172" s="695">
        <f t="shared" si="40"/>
        <v>2091961.3900000001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+D171+D160+D148+D137+D16+D20+D26+D30+D34+D45+D49+D53+D58+D62+D68+D82+D91+D95+D101+D105+D115+D119+D123+D40+D72</f>
        <v>84</v>
      </c>
      <c r="E174" s="1125"/>
      <c r="F174" s="1125"/>
      <c r="G174" s="1125"/>
      <c r="H174" s="1126">
        <f>+H16+H20+H26+H30+H34+H40+H45+H49+H53+H58+H62+H68+H82+H91+H95+H101+H105+H115+H119+H123+H137+H148+H160+H171+H72</f>
        <v>7005500</v>
      </c>
      <c r="I174" s="1114">
        <v>0</v>
      </c>
      <c r="J174" s="1126">
        <f>+J16+J20+J26+J30+J34+J40+J45+J49+J53+J58+J62+J68+J82+J91+J95+J101+J105+J115+J119+J123+J137+J148+J160+J171+J72</f>
        <v>7005500</v>
      </c>
      <c r="K174" s="1126">
        <f>+K171+K160+K148+K137+K123+K119+K115+K105+K101+K95+K91+K82+K72+K68+K62+K58+K53+K49+K45+K40+K34+K30+K26+K20+K16</f>
        <v>201057.85</v>
      </c>
      <c r="L174" s="1126">
        <f>+L16+L20+L26+L30+L34+L40+L45+L49+L53+L58+L62+L68+L82+L91+L95+L101+L105+L115+L119+L123+L137+L148+L160+L171+L72</f>
        <v>721927.19999999984</v>
      </c>
      <c r="M174" s="1126">
        <f>+M16+M20+M26+M30+M34+M40+M45+M49+M53+M58+M62+M68+M82+M91+M95+M101+M105+M115+M119+M123+M137+M148+M160+M171+M72</f>
        <v>212967.19999999998</v>
      </c>
      <c r="N174" s="1126">
        <f>+N16+N20+N26+N30+N34+N40+N45+N49+N53+N58+N62+N68+N82+N91+N95+N101+N105+N115+N119+N123+N137+N148+N160+N171+N72</f>
        <v>115291.07999999999</v>
      </c>
      <c r="O174" s="1126">
        <f>+O16+O20+O26+O30+O34+O40+O45+O49+O53+O58+O62+O68+O82+O91+O95+O101+O105+O115+O119+O123+O137+O148+O160+O171+O72</f>
        <v>1251243.33</v>
      </c>
      <c r="P174" s="1126">
        <f>+P16+P20+P26+P30+P34+P40+P45+P49+P53+P58+P62+P68+P82+P91+P95+P101+P105+P115+P119+P123+P137+P148+P160+P171+P72</f>
        <v>5754256.6700000009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34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5.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659" t="s">
        <v>1375</v>
      </c>
      <c r="K194" s="1659"/>
      <c r="L194" s="1659"/>
      <c r="M194" s="1659"/>
      <c r="N194" s="1659"/>
      <c r="O194" s="1659"/>
      <c r="P194" s="1659"/>
      <c r="Q194" s="539"/>
    </row>
    <row r="195" spans="2:17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643" t="s">
        <v>1554</v>
      </c>
      <c r="K195" s="1643"/>
      <c r="L195" s="1643"/>
      <c r="M195" s="1643"/>
      <c r="N195" s="1643"/>
      <c r="O195" s="1643"/>
      <c r="P195" s="1643"/>
      <c r="Q195" s="537"/>
    </row>
    <row r="196" spans="2:17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15.75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177.75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N11:N12"/>
    <mergeCell ref="O11:O12"/>
    <mergeCell ref="P11:P12"/>
    <mergeCell ref="J194:P194"/>
    <mergeCell ref="J195:P195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3" min="1" max="15" man="1"/>
    <brk id="102" min="1" max="15" man="1"/>
    <brk id="148" min="1" max="15" man="1"/>
  </rowBreaks>
  <drawing r:id="rId2"/>
</worksheet>
</file>

<file path=xl/worksheets/sheet3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467708-6AC0-4FD6-A0D1-3F8748B3B7D3}">
  <sheetPr>
    <pageSetUpPr fitToPage="1"/>
  </sheetPr>
  <dimension ref="B5:M60"/>
  <sheetViews>
    <sheetView showGridLines="0" zoomScale="124" zoomScaleNormal="124" zoomScaleSheetLayoutView="100" workbookViewId="0">
      <selection activeCell="B32" sqref="B32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3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3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3" x14ac:dyDescent="0.25">
      <c r="B8" s="1644" t="s">
        <v>1770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3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79"/>
      <c r="C11" s="1679" t="s">
        <v>802</v>
      </c>
      <c r="D11" s="1679" t="s">
        <v>9</v>
      </c>
      <c r="E11" s="1331" t="s">
        <v>12</v>
      </c>
      <c r="F11" s="1714" t="s">
        <v>13</v>
      </c>
      <c r="G11" s="1712" t="s">
        <v>14</v>
      </c>
      <c r="H11" s="1712" t="s">
        <v>15</v>
      </c>
      <c r="I11" s="1712" t="s">
        <v>16</v>
      </c>
      <c r="J11" s="1712" t="s">
        <v>17</v>
      </c>
      <c r="K11" s="1712" t="s">
        <v>18</v>
      </c>
      <c r="L11" s="1712" t="s">
        <v>19</v>
      </c>
      <c r="M11" s="1712" t="s">
        <v>20</v>
      </c>
    </row>
    <row r="12" spans="2:13" ht="16.5" customHeight="1" x14ac:dyDescent="0.25">
      <c r="B12" s="1680"/>
      <c r="C12" s="1680"/>
      <c r="D12" s="1680"/>
      <c r="E12" s="1331" t="s">
        <v>21</v>
      </c>
      <c r="F12" s="1715"/>
      <c r="G12" s="1713"/>
      <c r="H12" s="1713"/>
      <c r="I12" s="1713"/>
      <c r="J12" s="1713"/>
      <c r="K12" s="1713"/>
      <c r="L12" s="1713"/>
      <c r="M12" s="1713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35" t="s">
        <v>807</v>
      </c>
      <c r="D14" s="133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1352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5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5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35" t="s">
        <v>807</v>
      </c>
      <c r="D18" s="133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1344" t="s">
        <v>1412</v>
      </c>
      <c r="C21" s="941"/>
      <c r="D21" s="1352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ht="12" customHeight="1" x14ac:dyDescent="0.25">
      <c r="B22" s="939" t="s">
        <v>369</v>
      </c>
      <c r="C22" s="1348" t="s">
        <v>806</v>
      </c>
      <c r="D22" s="1354" t="s">
        <v>1435</v>
      </c>
      <c r="E22" s="1332">
        <v>11500</v>
      </c>
      <c r="F22" s="1349">
        <v>0</v>
      </c>
      <c r="G22" s="1350">
        <v>11500</v>
      </c>
      <c r="H22" s="1350">
        <v>330.05</v>
      </c>
      <c r="I22" s="1350">
        <v>1623.06</v>
      </c>
      <c r="J22" s="1350">
        <v>349.6</v>
      </c>
      <c r="K22" s="1349">
        <v>0</v>
      </c>
      <c r="L22" s="1351">
        <f>+H22+I22+J22+K22</f>
        <v>2302.71</v>
      </c>
      <c r="M22" s="1332">
        <f>+G22-L22</f>
        <v>9197.2900000000009</v>
      </c>
    </row>
    <row r="23" spans="2:13" ht="12" customHeight="1" x14ac:dyDescent="0.25">
      <c r="B23" s="941" t="s">
        <v>813</v>
      </c>
      <c r="C23" s="941"/>
      <c r="D23" s="1352">
        <v>1</v>
      </c>
      <c r="E23" s="1341">
        <f t="shared" ref="E23" si="3">+E22</f>
        <v>11500</v>
      </c>
      <c r="F23" s="1342">
        <v>0</v>
      </c>
      <c r="G23" s="1341">
        <f t="shared" ref="G23:J23" si="4">+G22</f>
        <v>11500</v>
      </c>
      <c r="H23" s="1341">
        <f t="shared" si="4"/>
        <v>330.05</v>
      </c>
      <c r="I23" s="1341">
        <f t="shared" si="4"/>
        <v>1623.06</v>
      </c>
      <c r="J23" s="1341">
        <f t="shared" si="4"/>
        <v>349.6</v>
      </c>
      <c r="K23" s="1342">
        <v>0</v>
      </c>
      <c r="L23" s="1341">
        <f t="shared" ref="L23" si="5">+L22</f>
        <v>2302.71</v>
      </c>
      <c r="M23" s="1341">
        <f>+G23-L23</f>
        <v>9197.2900000000009</v>
      </c>
    </row>
    <row r="24" spans="2:13" ht="12" customHeight="1" x14ac:dyDescent="0.25">
      <c r="B24" s="941"/>
      <c r="C24" s="941"/>
      <c r="D24" s="1352"/>
      <c r="E24" s="1345"/>
      <c r="F24" s="1346"/>
      <c r="G24" s="1345"/>
      <c r="H24" s="1347"/>
      <c r="I24" s="1347"/>
      <c r="J24" s="1347"/>
      <c r="K24" s="1342"/>
      <c r="L24" s="1341"/>
      <c r="M24" s="1341"/>
    </row>
    <row r="25" spans="2:13" ht="12" customHeight="1" x14ac:dyDescent="0.25">
      <c r="B25" s="1344" t="s">
        <v>978</v>
      </c>
      <c r="C25" s="941"/>
      <c r="D25" s="1352"/>
      <c r="E25" s="1345"/>
      <c r="F25" s="1346"/>
      <c r="G25" s="1345"/>
      <c r="H25" s="1347"/>
      <c r="I25" s="1347"/>
      <c r="J25" s="1347"/>
      <c r="K25" s="1342"/>
      <c r="L25" s="1341"/>
      <c r="M25" s="1341"/>
    </row>
    <row r="26" spans="2:13" ht="12" customHeight="1" x14ac:dyDescent="0.25">
      <c r="B26" s="939" t="s">
        <v>409</v>
      </c>
      <c r="C26" s="1348" t="s">
        <v>806</v>
      </c>
      <c r="D26" s="944" t="s">
        <v>529</v>
      </c>
      <c r="E26" s="1332">
        <v>11500</v>
      </c>
      <c r="F26" s="1349">
        <v>0</v>
      </c>
      <c r="G26" s="1350">
        <v>11500</v>
      </c>
      <c r="H26" s="1350">
        <v>330.05</v>
      </c>
      <c r="I26" s="1350">
        <v>1623.06</v>
      </c>
      <c r="J26" s="1350">
        <v>349.6</v>
      </c>
      <c r="K26" s="1349">
        <v>0</v>
      </c>
      <c r="L26" s="1351">
        <f>+H26+I26+J26+K26</f>
        <v>2302.71</v>
      </c>
      <c r="M26" s="1332">
        <f>+G26-L26</f>
        <v>9197.2900000000009</v>
      </c>
    </row>
    <row r="27" spans="2:13" ht="12" customHeight="1" x14ac:dyDescent="0.25">
      <c r="B27" s="941" t="s">
        <v>813</v>
      </c>
      <c r="C27" s="941"/>
      <c r="D27" s="941">
        <v>1</v>
      </c>
      <c r="E27" s="1341">
        <f>SUM(E26:E26)</f>
        <v>11500</v>
      </c>
      <c r="F27" s="1342">
        <v>0</v>
      </c>
      <c r="G27" s="1341">
        <f>SUM(G26:G26)</f>
        <v>11500</v>
      </c>
      <c r="H27" s="1341">
        <f>SUM(H26:H26)</f>
        <v>330.05</v>
      </c>
      <c r="I27" s="1341">
        <f>SUM(I26:I26)</f>
        <v>1623.06</v>
      </c>
      <c r="J27" s="1341">
        <f>SUM(J26:J26)</f>
        <v>349.6</v>
      </c>
      <c r="K27" s="1342">
        <v>0</v>
      </c>
      <c r="L27" s="1341">
        <f>SUM(L26:L26)</f>
        <v>2302.71</v>
      </c>
      <c r="M27" s="1341">
        <f>SUM(M26:M26)</f>
        <v>9197.2900000000009</v>
      </c>
    </row>
    <row r="28" spans="2:13" ht="12" customHeight="1" x14ac:dyDescent="0.25">
      <c r="B28" s="941"/>
      <c r="C28" s="941"/>
      <c r="D28" s="941"/>
      <c r="E28" s="1345"/>
      <c r="F28" s="1346"/>
      <c r="G28" s="1345"/>
      <c r="H28" s="1347"/>
      <c r="I28" s="1347"/>
      <c r="J28" s="1347"/>
      <c r="K28" s="1342"/>
      <c r="L28" s="1341"/>
      <c r="M28" s="1341"/>
    </row>
    <row r="29" spans="2:13" ht="12" customHeight="1" x14ac:dyDescent="0.25">
      <c r="B29" s="941"/>
      <c r="C29" s="941"/>
      <c r="D29" s="941"/>
      <c r="E29" s="1345"/>
      <c r="F29" s="1346"/>
      <c r="G29" s="1345"/>
      <c r="H29" s="1347"/>
      <c r="I29" s="1347"/>
      <c r="J29" s="1347"/>
      <c r="K29" s="1342"/>
      <c r="L29" s="1341"/>
      <c r="M29" s="1341"/>
    </row>
    <row r="30" spans="2:13" s="2" customFormat="1" ht="21" customHeight="1" x14ac:dyDescent="0.2">
      <c r="B30" s="1129" t="s">
        <v>865</v>
      </c>
      <c r="C30" s="1139"/>
      <c r="D30" s="1129">
        <f>+D27+D23+D19+D15</f>
        <v>4</v>
      </c>
      <c r="E30" s="1140">
        <f>+E26+E22+E18+E14</f>
        <v>116000</v>
      </c>
      <c r="F30" s="1355">
        <v>0</v>
      </c>
      <c r="G30" s="1140">
        <f t="shared" ref="G30:M30" si="6">+G26+G22+G18+G14</f>
        <v>116000</v>
      </c>
      <c r="H30" s="1140">
        <f t="shared" si="6"/>
        <v>3329.2</v>
      </c>
      <c r="I30" s="1140">
        <f t="shared" si="6"/>
        <v>20879.12</v>
      </c>
      <c r="J30" s="1140">
        <f t="shared" si="6"/>
        <v>3526.4</v>
      </c>
      <c r="K30" s="1355">
        <v>0</v>
      </c>
      <c r="L30" s="1140">
        <f t="shared" si="6"/>
        <v>27734.720000000001</v>
      </c>
      <c r="M30" s="1140">
        <f t="shared" si="6"/>
        <v>88265.279999999999</v>
      </c>
    </row>
    <row r="38" spans="2:12" ht="15" hidden="1" customHeight="1" x14ac:dyDescent="0.25"/>
    <row r="39" spans="2:12" ht="15" hidden="1" customHeight="1" x14ac:dyDescent="0.25"/>
    <row r="41" spans="2:12" ht="14.25" customHeight="1" x14ac:dyDescent="0.25"/>
    <row r="42" spans="2:12" ht="15" hidden="1" customHeight="1" x14ac:dyDescent="0.25"/>
    <row r="46" spans="2:12" ht="0.75" customHeight="1" x14ac:dyDescent="0.25"/>
    <row r="48" spans="2:12" ht="38.25" customHeight="1" x14ac:dyDescent="0.25">
      <c r="B48" s="916"/>
      <c r="C48" s="916"/>
      <c r="D48" s="917"/>
      <c r="E48" s="918"/>
      <c r="F48" s="919"/>
      <c r="G48" s="1647" t="s">
        <v>1372</v>
      </c>
      <c r="H48" s="1647"/>
      <c r="I48" s="1647"/>
      <c r="J48" s="1647"/>
      <c r="K48" s="1647"/>
      <c r="L48" s="1647"/>
    </row>
    <row r="49" spans="2:13" x14ac:dyDescent="0.25">
      <c r="B49" s="1083" t="s">
        <v>1238</v>
      </c>
      <c r="C49" s="1083"/>
      <c r="D49" s="921"/>
      <c r="E49" s="915"/>
      <c r="F49" s="915"/>
      <c r="G49" s="1653" t="s">
        <v>1222</v>
      </c>
      <c r="H49" s="1653"/>
      <c r="I49" s="1653"/>
      <c r="J49" s="1653"/>
      <c r="K49" s="1653"/>
      <c r="L49" s="1653"/>
    </row>
    <row r="50" spans="2:13" x14ac:dyDescent="0.25">
      <c r="B50" s="916" t="s">
        <v>1239</v>
      </c>
      <c r="C50" s="916"/>
      <c r="D50" s="915"/>
      <c r="E50" s="915"/>
      <c r="F50" s="923"/>
      <c r="G50" s="1652" t="s">
        <v>1503</v>
      </c>
      <c r="H50" s="1652"/>
      <c r="I50" s="1652"/>
      <c r="J50" s="1652"/>
      <c r="K50" s="1652"/>
      <c r="L50" s="1652"/>
    </row>
    <row r="54" spans="2:13" ht="30" customHeight="1" x14ac:dyDescent="0.25"/>
    <row r="58" spans="2:13" x14ac:dyDescent="0.25">
      <c r="E58" s="924"/>
      <c r="F58" s="923"/>
      <c r="G58" s="915"/>
      <c r="H58" s="1649"/>
      <c r="I58" s="1649"/>
      <c r="J58" s="1649"/>
      <c r="K58" s="1649"/>
      <c r="L58" s="1649"/>
      <c r="M58" s="1649"/>
    </row>
    <row r="59" spans="2:13" x14ac:dyDescent="0.25">
      <c r="E59" s="925"/>
      <c r="F59" s="1645"/>
      <c r="G59" s="1645"/>
      <c r="H59" s="1645"/>
      <c r="I59" s="1645"/>
      <c r="J59" s="1645"/>
      <c r="K59" s="926"/>
      <c r="L59" s="926"/>
      <c r="M59" s="886"/>
    </row>
    <row r="60" spans="2:13" ht="60" customHeight="1" x14ac:dyDescent="0.25">
      <c r="E60" s="927" t="s">
        <v>641</v>
      </c>
      <c r="F60" s="927"/>
      <c r="G60" s="927"/>
      <c r="H60" s="927"/>
      <c r="I60" s="927"/>
      <c r="J60" s="927"/>
      <c r="K60" s="927"/>
      <c r="L60" s="927"/>
      <c r="M60" s="927"/>
    </row>
  </sheetData>
  <mergeCells count="21">
    <mergeCell ref="G48:L48"/>
    <mergeCell ref="G49:L49"/>
    <mergeCell ref="G50:L50"/>
    <mergeCell ref="H58:M58"/>
    <mergeCell ref="F59:J5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61" orientation="landscape" r:id="rId1"/>
  <drawing r:id="rId2"/>
</worksheet>
</file>

<file path=xl/worksheets/sheet3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C87CE-A960-4D34-9020-68F8CBBBA256}">
  <sheetPr>
    <pageSetUpPr fitToPage="1"/>
  </sheetPr>
  <dimension ref="A6:M78"/>
  <sheetViews>
    <sheetView showGridLines="0" topLeftCell="B29" zoomScale="110" zoomScaleNormal="110" workbookViewId="0">
      <selection activeCell="C57" sqref="C57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1771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idden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33" t="s">
        <v>1250</v>
      </c>
      <c r="H52" s="1633"/>
      <c r="I52" s="1633"/>
      <c r="J52" s="1633"/>
      <c r="K52" s="1633"/>
      <c r="L52" s="1633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578" t="s">
        <v>852</v>
      </c>
      <c r="H53" s="1578"/>
      <c r="I53" s="1578"/>
      <c r="J53" s="1578"/>
      <c r="K53" s="1578"/>
      <c r="L53" s="1578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579" t="s">
        <v>1506</v>
      </c>
      <c r="H54" s="1579"/>
      <c r="I54" s="1579"/>
      <c r="J54" s="1579"/>
      <c r="K54" s="1579"/>
      <c r="L54" s="1579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580"/>
      <c r="I55" s="1580"/>
      <c r="J55" s="1580"/>
      <c r="K55" s="1580"/>
      <c r="L55" s="1580"/>
      <c r="M55" s="1580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14.25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503"/>
      <c r="G68" s="1503"/>
      <c r="H68" s="1503"/>
      <c r="I68" s="1503"/>
      <c r="J68" s="1503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19C2A-44C6-4C5E-880D-69789B3353BB}">
  <sheetPr>
    <pageSetUpPr fitToPage="1"/>
  </sheetPr>
  <dimension ref="A1:M85"/>
  <sheetViews>
    <sheetView topLeftCell="A33"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1803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4" t="s">
        <v>7</v>
      </c>
      <c r="B13" s="1664" t="s">
        <v>937</v>
      </c>
      <c r="C13" s="1664" t="s">
        <v>10</v>
      </c>
      <c r="D13" s="1664" t="s">
        <v>11</v>
      </c>
      <c r="E13" s="1047" t="s">
        <v>12</v>
      </c>
      <c r="F13" s="1664" t="s">
        <v>13</v>
      </c>
      <c r="G13" s="1664" t="s">
        <v>14</v>
      </c>
      <c r="H13" s="1664" t="s">
        <v>15</v>
      </c>
      <c r="I13" s="1664" t="s">
        <v>16</v>
      </c>
      <c r="J13" s="1664" t="s">
        <v>17</v>
      </c>
      <c r="K13" s="1664" t="s">
        <v>18</v>
      </c>
      <c r="L13" s="1664" t="s">
        <v>19</v>
      </c>
      <c r="M13" s="1664" t="s">
        <v>20</v>
      </c>
    </row>
    <row r="14" spans="1:13" x14ac:dyDescent="0.25">
      <c r="A14" s="1664"/>
      <c r="B14" s="1664"/>
      <c r="C14" s="1664"/>
      <c r="D14" s="1664"/>
      <c r="E14" s="1047" t="s">
        <v>21</v>
      </c>
      <c r="F14" s="1664"/>
      <c r="G14" s="1664"/>
      <c r="H14" s="1664"/>
      <c r="I14" s="1664"/>
      <c r="J14" s="1664"/>
      <c r="K14" s="1664"/>
      <c r="L14" s="1664"/>
      <c r="M14" s="1664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3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ref="L34" si="1">+H34+I34+J34+K34</f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ref="L35" si="2">+H35+I35+J35+K35</f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ref="L36" si="3">+H36+I36+J36+K36</f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ref="L37" si="4">+H37+I37+J37+K37</f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ref="L38" si="5">+H38+I38+J38+K38</f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ref="L39" si="6">+H39+I39+J39+K39</f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25</v>
      </c>
      <c r="D40" s="1370"/>
      <c r="E40" s="1371">
        <f>SUM(E16:E39)</f>
        <v>338000</v>
      </c>
      <c r="F40" s="1371">
        <f t="shared" ref="F40:L40" si="7">SUM(F16:F39)</f>
        <v>0</v>
      </c>
      <c r="G40" s="1371">
        <f t="shared" si="7"/>
        <v>338000</v>
      </c>
      <c r="H40" s="1371">
        <f t="shared" si="7"/>
        <v>0</v>
      </c>
      <c r="I40" s="1371">
        <f t="shared" si="7"/>
        <v>4195.88</v>
      </c>
      <c r="J40" s="1371">
        <f t="shared" si="7"/>
        <v>0</v>
      </c>
      <c r="K40" s="1371">
        <f t="shared" si="7"/>
        <v>0</v>
      </c>
      <c r="L40" s="1371">
        <f t="shared" si="7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8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9">SUM(F44)</f>
        <v>0</v>
      </c>
      <c r="G45" s="1372">
        <f t="shared" si="9"/>
        <v>12000</v>
      </c>
      <c r="H45" s="1373">
        <f t="shared" si="9"/>
        <v>0</v>
      </c>
      <c r="I45" s="1373">
        <f t="shared" si="9"/>
        <v>0</v>
      </c>
      <c r="J45" s="1373">
        <f t="shared" si="9"/>
        <v>0</v>
      </c>
      <c r="K45" s="1373">
        <f t="shared" si="9"/>
        <v>0</v>
      </c>
      <c r="L45" s="1372">
        <f t="shared" si="9"/>
        <v>0</v>
      </c>
      <c r="M45" s="1372">
        <f t="shared" si="9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26</v>
      </c>
      <c r="D47" s="1374"/>
      <c r="E47" s="1376">
        <f>+E40+E45</f>
        <v>350000</v>
      </c>
      <c r="F47" s="1376">
        <f t="shared" ref="F47:M47" si="10">+F40+F45</f>
        <v>0</v>
      </c>
      <c r="G47" s="1376">
        <f t="shared" si="10"/>
        <v>350000</v>
      </c>
      <c r="H47" s="1376">
        <f t="shared" si="10"/>
        <v>0</v>
      </c>
      <c r="I47" s="1376">
        <f t="shared" si="10"/>
        <v>4195.88</v>
      </c>
      <c r="J47" s="1376">
        <f t="shared" si="10"/>
        <v>0</v>
      </c>
      <c r="K47" s="1376">
        <f t="shared" si="10"/>
        <v>0</v>
      </c>
      <c r="L47" s="1376">
        <f t="shared" si="10"/>
        <v>4195.88</v>
      </c>
      <c r="M47" s="1376">
        <f t="shared" si="10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19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41" t="s">
        <v>1269</v>
      </c>
      <c r="B69" s="1641"/>
      <c r="C69" s="753"/>
      <c r="D69" s="753"/>
      <c r="E69" s="754"/>
      <c r="F69" s="755"/>
      <c r="H69" s="1642" t="s">
        <v>852</v>
      </c>
      <c r="I69" s="1642"/>
      <c r="J69" s="1642"/>
      <c r="K69" s="1642"/>
      <c r="L69" s="1642"/>
      <c r="M69" s="1642"/>
    </row>
    <row r="70" spans="1:13" s="259" customFormat="1" ht="19.5" customHeight="1" x14ac:dyDescent="0.25">
      <c r="A70" s="1579" t="s">
        <v>1270</v>
      </c>
      <c r="B70" s="1579"/>
      <c r="C70" s="753"/>
      <c r="D70" s="753"/>
      <c r="E70" s="754"/>
      <c r="F70" s="755"/>
      <c r="H70" s="1643" t="s">
        <v>1505</v>
      </c>
      <c r="I70" s="1643"/>
      <c r="J70" s="1643"/>
      <c r="K70" s="1643"/>
      <c r="L70" s="1643"/>
      <c r="M70" s="1643"/>
    </row>
    <row r="71" spans="1:13" ht="16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6.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16.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9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580"/>
      <c r="I82" s="1580"/>
      <c r="J82" s="1580"/>
      <c r="K82" s="1580"/>
      <c r="L82" s="1580"/>
      <c r="M82" s="1580"/>
    </row>
    <row r="83" spans="1:13" ht="15.75" x14ac:dyDescent="0.25">
      <c r="A83" s="267"/>
      <c r="B83" s="267"/>
      <c r="C83" s="268"/>
      <c r="D83" s="268"/>
      <c r="E83" s="269"/>
      <c r="F83" s="1500"/>
      <c r="G83" s="1500"/>
      <c r="H83" s="1500"/>
      <c r="I83" s="1500"/>
      <c r="J83" s="1500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paperSize="5" scale="30" orientation="landscape" r:id="rId1"/>
  <drawing r:id="rId2"/>
</worksheet>
</file>

<file path=xl/worksheets/sheet3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B59F3-86B6-4E07-AFCB-1148B6D5EF9D}">
  <sheetPr>
    <pageSetUpPr fitToPage="1"/>
  </sheetPr>
  <dimension ref="A1:N278"/>
  <sheetViews>
    <sheetView showGridLines="0" topLeftCell="A5" zoomScale="84" zoomScaleNormal="84" workbookViewId="0">
      <pane ySplit="14" topLeftCell="A110" activePane="bottomLeft" state="frozen"/>
      <selection activeCell="A5" sqref="A5"/>
      <selection pane="bottomLeft" activeCell="D121" sqref="D121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636" t="s">
        <v>1502</v>
      </c>
      <c r="B11" s="1636"/>
      <c r="C11" s="1636"/>
      <c r="D11" s="1636"/>
      <c r="E11" s="1636"/>
      <c r="F11" s="1636"/>
      <c r="G11" s="1636"/>
      <c r="H11" s="1636"/>
      <c r="I11" s="1636"/>
      <c r="J11" s="1636"/>
      <c r="K11" s="1636"/>
      <c r="L11" s="1636"/>
      <c r="M11" s="1636"/>
    </row>
    <row r="12" spans="1:14" ht="0.75" customHeight="1" x14ac:dyDescent="0.25">
      <c r="A12" s="1636"/>
      <c r="B12" s="1636"/>
      <c r="C12" s="1636"/>
      <c r="D12" s="1636"/>
      <c r="E12" s="1636"/>
      <c r="F12" s="1636"/>
      <c r="G12" s="1636"/>
      <c r="H12" s="1636"/>
      <c r="I12" s="1636"/>
      <c r="J12" s="1636"/>
      <c r="K12" s="1636"/>
      <c r="L12" s="1636"/>
      <c r="M12" s="1636"/>
      <c r="N12" s="1636"/>
    </row>
    <row r="13" spans="1:14" ht="15.75" x14ac:dyDescent="0.25">
      <c r="A13" s="1636" t="s">
        <v>1460</v>
      </c>
      <c r="B13" s="1636"/>
      <c r="C13" s="1636"/>
      <c r="D13" s="1636"/>
      <c r="E13" s="1636"/>
      <c r="F13" s="1636"/>
      <c r="G13" s="1636"/>
      <c r="H13" s="1636"/>
      <c r="I13" s="1636"/>
      <c r="J13" s="1636"/>
      <c r="K13" s="1636"/>
      <c r="L13" s="1636"/>
      <c r="M13" s="1636"/>
    </row>
    <row r="14" spans="1:14" ht="15.75" x14ac:dyDescent="0.25">
      <c r="A14" s="1636" t="s">
        <v>1805</v>
      </c>
      <c r="B14" s="1636"/>
      <c r="C14" s="1636"/>
      <c r="D14" s="1636"/>
      <c r="E14" s="1636"/>
      <c r="F14" s="1636"/>
      <c r="G14" s="1636"/>
      <c r="H14" s="1636"/>
      <c r="I14" s="1636"/>
      <c r="J14" s="1636"/>
      <c r="K14" s="1636"/>
      <c r="L14" s="1636"/>
      <c r="M14" s="1636"/>
    </row>
    <row r="15" spans="1:14" ht="15.75" x14ac:dyDescent="0.25">
      <c r="A15" s="1657" t="s">
        <v>404</v>
      </c>
      <c r="B15" s="1657"/>
      <c r="C15" s="1657"/>
      <c r="D15" s="1657"/>
      <c r="E15" s="1657"/>
      <c r="F15" s="1657"/>
      <c r="G15" s="1657"/>
      <c r="H15" s="1657"/>
      <c r="I15" s="1657"/>
      <c r="J15" s="1657"/>
      <c r="K15" s="1657"/>
      <c r="L15" s="1657"/>
      <c r="M15" s="1657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706" t="s">
        <v>7</v>
      </c>
      <c r="B17" s="1708" t="s">
        <v>802</v>
      </c>
      <c r="C17" s="1708" t="s">
        <v>9</v>
      </c>
      <c r="D17" s="1708" t="s">
        <v>11</v>
      </c>
      <c r="E17" s="1390" t="s">
        <v>12</v>
      </c>
      <c r="F17" s="1710" t="s">
        <v>13</v>
      </c>
      <c r="G17" s="1702" t="s">
        <v>14</v>
      </c>
      <c r="H17" s="1704" t="s">
        <v>15</v>
      </c>
      <c r="I17" s="1704" t="s">
        <v>15</v>
      </c>
      <c r="J17" s="1704" t="s">
        <v>17</v>
      </c>
      <c r="K17" s="1704" t="s">
        <v>18</v>
      </c>
      <c r="L17" s="1704" t="s">
        <v>19</v>
      </c>
      <c r="M17" s="1700" t="s">
        <v>20</v>
      </c>
    </row>
    <row r="18" spans="1:13" ht="16.5" thickBot="1" x14ac:dyDescent="0.3">
      <c r="A18" s="1707"/>
      <c r="B18" s="1709"/>
      <c r="C18" s="1709"/>
      <c r="D18" s="1709"/>
      <c r="E18" s="1391" t="s">
        <v>21</v>
      </c>
      <c r="F18" s="1711"/>
      <c r="G18" s="1703"/>
      <c r="H18" s="1705"/>
      <c r="I18" s="1705"/>
      <c r="J18" s="1705"/>
      <c r="K18" s="1705"/>
      <c r="L18" s="1705"/>
      <c r="M18" s="1701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>SUM(E20:E24)</f>
        <v>870000</v>
      </c>
      <c r="F25" s="964">
        <f t="shared" ref="F25:J25" si="0">SUM(F20:F24)</f>
        <v>0</v>
      </c>
      <c r="G25" s="965">
        <f t="shared" si="0"/>
        <v>870000</v>
      </c>
      <c r="H25" s="963">
        <f t="shared" si="0"/>
        <v>24969</v>
      </c>
      <c r="I25" s="963">
        <f>SUM(I20:I24)</f>
        <v>147821.39000000001</v>
      </c>
      <c r="J25" s="963">
        <f t="shared" si="0"/>
        <v>25133.14</v>
      </c>
      <c r="K25" s="963">
        <f>SUM(K20:K24)</f>
        <v>18481.86</v>
      </c>
      <c r="L25" s="963">
        <f>SUM(L20:L24)</f>
        <v>216405.38999999998</v>
      </c>
      <c r="M25" s="965">
        <f>SUM(M20:M24)</f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3">
        <f>SUM(H28:H31)</f>
        <v>6299.65</v>
      </c>
      <c r="I32" s="963">
        <f t="shared" si="2"/>
        <v>12463.43</v>
      </c>
      <c r="J32" s="963">
        <f t="shared" si="2"/>
        <v>6672.7999999999993</v>
      </c>
      <c r="K32" s="963">
        <f>SUM(K28:K31)</f>
        <v>13585.37</v>
      </c>
      <c r="L32" s="963">
        <f t="shared" si="2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3">
        <f t="shared" si="5"/>
        <v>9384.9</v>
      </c>
      <c r="I39" s="963">
        <f t="shared" si="5"/>
        <v>34988.5</v>
      </c>
      <c r="J39" s="963">
        <f t="shared" si="5"/>
        <v>9940.7999999999993</v>
      </c>
      <c r="K39" s="963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L43" si="6">SUM(H42)</f>
        <v>2152.5</v>
      </c>
      <c r="I43" s="963">
        <f t="shared" si="6"/>
        <v>6309.38</v>
      </c>
      <c r="J43" s="963">
        <f t="shared" si="6"/>
        <v>2280</v>
      </c>
      <c r="K43" s="963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3">
        <f t="shared" si="7"/>
        <v>2109.4499999999998</v>
      </c>
      <c r="I48" s="1071">
        <f t="shared" si="7"/>
        <v>936.62</v>
      </c>
      <c r="J48" s="963">
        <f t="shared" si="7"/>
        <v>2234.4</v>
      </c>
      <c r="K48" s="963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 t="shared" ref="L54" si="8"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233">
        <f>SUM(K51:K56)</f>
        <v>9118.24</v>
      </c>
      <c r="L57" s="1233">
        <f t="shared" si="9"/>
        <v>24111.68</v>
      </c>
      <c r="M57" s="1233">
        <f t="shared" si="9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 t="shared" si="10"/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1026.43</v>
      </c>
      <c r="J63" s="963">
        <f t="shared" si="11"/>
        <v>3602.4</v>
      </c>
      <c r="K63" s="963">
        <f>SUM(K60:K62)</f>
        <v>2719.96</v>
      </c>
      <c r="L63" s="963">
        <f t="shared" si="11"/>
        <v>10749.740000000002</v>
      </c>
      <c r="M63" s="963">
        <f t="shared" si="11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78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12"/>
        <v>1798</v>
      </c>
      <c r="M71" s="953">
        <f t="shared" ref="M71:M78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8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25</v>
      </c>
      <c r="L79" s="951">
        <f t="shared" ref="L79" si="14">+H79+I79+J79+K79</f>
        <v>1798</v>
      </c>
      <c r="M79" s="953">
        <f t="shared" ref="M79" si="15">+G79-L79</f>
        <v>28202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 t="shared" ref="L80" si="16">+H80+I80+J80+K80</f>
        <v>1798</v>
      </c>
      <c r="M80" s="953">
        <f t="shared" ref="M80" si="17">+G80-L80</f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18">SUM(G66:G80)</f>
        <v>482000</v>
      </c>
      <c r="H81" s="963">
        <f t="shared" si="18"/>
        <v>13833.4</v>
      </c>
      <c r="I81" s="963">
        <f t="shared" si="18"/>
        <v>1873.24</v>
      </c>
      <c r="J81" s="963">
        <f t="shared" si="18"/>
        <v>14652.8</v>
      </c>
      <c r="K81" s="963">
        <f t="shared" si="18"/>
        <v>11050.46</v>
      </c>
      <c r="L81" s="963">
        <f t="shared" si="18"/>
        <v>41409.9</v>
      </c>
      <c r="M81" s="963">
        <f t="shared" si="18"/>
        <v>440590.1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1">
        <v>1025</v>
      </c>
      <c r="L84" s="951">
        <f t="shared" ref="L84:L92" si="19">+H84+I84+J84+K84</f>
        <v>4532.47</v>
      </c>
      <c r="M84" s="953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9"/>
        <v>1602.5</v>
      </c>
      <c r="M85" s="953">
        <f t="shared" ref="M85:M93" si="20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9"/>
        <v>2205.5</v>
      </c>
      <c r="M86" s="953">
        <f t="shared" si="20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9"/>
        <v>2774.2</v>
      </c>
      <c r="M87" s="953">
        <f t="shared" si="20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9"/>
        <v>1502.5</v>
      </c>
      <c r="M88" s="953">
        <f t="shared" si="20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9"/>
        <v>1502.5</v>
      </c>
      <c r="M89" s="953">
        <f t="shared" si="20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9"/>
        <v>1502.5</v>
      </c>
      <c r="M90" s="953">
        <f t="shared" si="20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9"/>
        <v>1502.5</v>
      </c>
      <c r="M91" s="953">
        <f t="shared" si="20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9"/>
        <v>1502.5</v>
      </c>
      <c r="M92" s="953">
        <f t="shared" si="20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20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21">SUM(G84:G93)</f>
        <v>268500</v>
      </c>
      <c r="H94" s="963">
        <f t="shared" si="21"/>
        <v>7705.95</v>
      </c>
      <c r="I94" s="963">
        <f t="shared" si="21"/>
        <v>936.62</v>
      </c>
      <c r="J94" s="963">
        <f t="shared" si="21"/>
        <v>8162.4</v>
      </c>
      <c r="K94" s="963">
        <f>SUM(K84:K93)</f>
        <v>7653.36</v>
      </c>
      <c r="L94" s="963">
        <f t="shared" si="21"/>
        <v>24458.33</v>
      </c>
      <c r="M94" s="963">
        <f t="shared" si="21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22">SUM(F97:F97)</f>
        <v>0</v>
      </c>
      <c r="G98" s="965">
        <f t="shared" si="22"/>
        <v>55000</v>
      </c>
      <c r="H98" s="963">
        <f t="shared" si="22"/>
        <v>1578.5</v>
      </c>
      <c r="I98" s="963">
        <f t="shared" si="22"/>
        <v>2559.6799999999998</v>
      </c>
      <c r="J98" s="963">
        <f t="shared" si="22"/>
        <v>1672</v>
      </c>
      <c r="K98" s="963">
        <f>SUM(K97:K97)</f>
        <v>25</v>
      </c>
      <c r="L98" s="963">
        <f t="shared" si="22"/>
        <v>5835.18</v>
      </c>
      <c r="M98" s="965">
        <f t="shared" si="22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23">SUM(G101:G102)</f>
        <v>98500</v>
      </c>
      <c r="H103" s="963">
        <f t="shared" si="23"/>
        <v>2826.95</v>
      </c>
      <c r="I103" s="963">
        <f t="shared" si="23"/>
        <v>3496.2999999999997</v>
      </c>
      <c r="J103" s="963">
        <f t="shared" si="23"/>
        <v>2994.4</v>
      </c>
      <c r="K103" s="963">
        <f t="shared" si="23"/>
        <v>2593.4</v>
      </c>
      <c r="L103" s="963">
        <f t="shared" si="23"/>
        <v>11911.05</v>
      </c>
      <c r="M103" s="963">
        <f t="shared" si="23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J108" si="24">SUM(G106:G107)</f>
        <v>140000</v>
      </c>
      <c r="H108" s="963">
        <f t="shared" si="24"/>
        <v>4018</v>
      </c>
      <c r="I108" s="963">
        <f>SUM(I106:I107)</f>
        <v>10050.77</v>
      </c>
      <c r="J108" s="963">
        <f t="shared" si="24"/>
        <v>4256</v>
      </c>
      <c r="K108" s="963">
        <f>SUM(K106:K107)</f>
        <v>3580.92</v>
      </c>
      <c r="L108" s="963">
        <f>SUM(L106:L107)</f>
        <v>21905.69</v>
      </c>
      <c r="M108" s="963">
        <f>SUM(M106:M107)</f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4">
        <v>2432</v>
      </c>
      <c r="K111" s="951">
        <v>2134</v>
      </c>
      <c r="L111" s="954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4">
        <f t="shared" ref="L112:L113" si="25"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4">
        <f t="shared" si="25"/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26">SUM(G111:G113)</f>
        <v>167000</v>
      </c>
      <c r="H114" s="963">
        <f t="shared" si="26"/>
        <v>4792.8999999999996</v>
      </c>
      <c r="I114" s="963">
        <f t="shared" si="26"/>
        <v>9016.7900000000009</v>
      </c>
      <c r="J114" s="963">
        <f t="shared" si="26"/>
        <v>5076.8</v>
      </c>
      <c r="K114" s="963">
        <f>SUM(K111:K113)</f>
        <v>3899.46</v>
      </c>
      <c r="L114" s="963">
        <f>SUM(L111:L113)</f>
        <v>22785.95</v>
      </c>
      <c r="M114" s="963">
        <f t="shared" si="2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27">SUM(G117:G117)</f>
        <v>80000</v>
      </c>
      <c r="H118" s="963">
        <f t="shared" si="27"/>
        <v>2296</v>
      </c>
      <c r="I118" s="963">
        <f t="shared" si="27"/>
        <v>6972</v>
      </c>
      <c r="J118" s="963">
        <f t="shared" si="27"/>
        <v>2432</v>
      </c>
      <c r="K118" s="963">
        <f>SUM(K117:K117)</f>
        <v>1740.46</v>
      </c>
      <c r="L118" s="963">
        <f t="shared" si="2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 t="shared" ref="M122:M125" si="28"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 t="shared" si="28"/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 t="shared" si="28"/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 t="shared" si="28"/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 t="shared" ref="F126" si="29">SUM(F121:F125)</f>
        <v>0</v>
      </c>
      <c r="G126" s="963">
        <f>SUM(G121:G125)</f>
        <v>410000</v>
      </c>
      <c r="H126" s="963">
        <f t="shared" ref="H126:M126" si="30">SUM(H121:H125)</f>
        <v>11767</v>
      </c>
      <c r="I126" s="963">
        <f t="shared" si="30"/>
        <v>45462.360000000008</v>
      </c>
      <c r="J126" s="963">
        <f t="shared" si="30"/>
        <v>12464</v>
      </c>
      <c r="K126" s="963">
        <f>SUM(K121:K125)</f>
        <v>1940.46</v>
      </c>
      <c r="L126" s="963">
        <f t="shared" si="30"/>
        <v>71633.819999999992</v>
      </c>
      <c r="M126" s="963">
        <f t="shared" si="30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4">
        <v>2432</v>
      </c>
      <c r="K129" s="951">
        <v>5884.86</v>
      </c>
      <c r="L129" s="954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31">SUM(G129:G129)</f>
        <v>80000</v>
      </c>
      <c r="H130" s="963">
        <f t="shared" si="31"/>
        <v>2296</v>
      </c>
      <c r="I130" s="963">
        <f t="shared" si="31"/>
        <v>6972</v>
      </c>
      <c r="J130" s="963">
        <f t="shared" si="31"/>
        <v>2432</v>
      </c>
      <c r="K130" s="963">
        <f>SUM(K129:K129)</f>
        <v>5884.86</v>
      </c>
      <c r="L130" s="963">
        <f t="shared" si="31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36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32">SUM(F133:F133)</f>
        <v>0</v>
      </c>
      <c r="G134" s="963">
        <f t="shared" si="32"/>
        <v>50000</v>
      </c>
      <c r="H134" s="963">
        <f t="shared" si="32"/>
        <v>1435</v>
      </c>
      <c r="I134" s="963">
        <f t="shared" si="32"/>
        <v>1854</v>
      </c>
      <c r="J134" s="963">
        <f t="shared" si="32"/>
        <v>1520</v>
      </c>
      <c r="K134" s="963">
        <f>SUM(K133:K133)</f>
        <v>728</v>
      </c>
      <c r="L134" s="963">
        <f t="shared" si="32"/>
        <v>5537</v>
      </c>
      <c r="M134" s="963">
        <f t="shared" si="32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 t="shared" ref="L137:L140" si="33"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 t="shared" ref="M138:M140" si="34"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 t="shared" si="33"/>
        <v>6538.18</v>
      </c>
      <c r="M139" s="951">
        <f t="shared" si="34"/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 t="shared" si="33"/>
        <v>3532.4700000000003</v>
      </c>
      <c r="M140" s="951">
        <f t="shared" si="34"/>
        <v>39967.53</v>
      </c>
    </row>
    <row r="141" spans="1:13" ht="18.75" x14ac:dyDescent="0.3">
      <c r="A141" s="961" t="s">
        <v>749</v>
      </c>
      <c r="B141" s="950"/>
      <c r="C141" s="962">
        <v>4</v>
      </c>
      <c r="D141" s="962"/>
      <c r="E141" s="963">
        <f>SUM(E137:E140)</f>
        <v>233500</v>
      </c>
      <c r="F141" s="964">
        <f>SUM(F137:F140)</f>
        <v>0</v>
      </c>
      <c r="G141" s="963">
        <f t="shared" ref="G141:L141" si="35">SUM(G137:G140)</f>
        <v>233500</v>
      </c>
      <c r="H141" s="963">
        <f t="shared" si="35"/>
        <v>6701.45</v>
      </c>
      <c r="I141" s="963">
        <f t="shared" si="35"/>
        <v>13456.85</v>
      </c>
      <c r="J141" s="963">
        <f t="shared" si="35"/>
        <v>7098.4</v>
      </c>
      <c r="K141" s="963">
        <f>SUM(K137:K140)</f>
        <v>1706</v>
      </c>
      <c r="L141" s="963">
        <f t="shared" si="35"/>
        <v>28962.7</v>
      </c>
      <c r="M141" s="963">
        <f>SUM(M137:M140)</f>
        <v>204537.30000000002</v>
      </c>
    </row>
    <row r="142" spans="1:13" ht="18.75" x14ac:dyDescent="0.3">
      <c r="A142" s="958"/>
      <c r="B142" s="950"/>
      <c r="C142" s="960"/>
      <c r="D142" s="960"/>
      <c r="E142" s="951"/>
      <c r="F142" s="952"/>
      <c r="G142" s="953"/>
      <c r="H142" s="951"/>
      <c r="I142" s="951"/>
      <c r="J142" s="951"/>
      <c r="K142" s="951"/>
      <c r="L142" s="951"/>
      <c r="M142" s="953"/>
    </row>
    <row r="143" spans="1:13" ht="18.75" x14ac:dyDescent="0.3">
      <c r="A143" s="961" t="s">
        <v>1515</v>
      </c>
      <c r="B143" s="950"/>
      <c r="C143" s="967"/>
      <c r="D143" s="967"/>
      <c r="E143" s="963"/>
      <c r="F143" s="964"/>
      <c r="G143" s="965"/>
      <c r="H143" s="963"/>
      <c r="I143" s="963"/>
      <c r="J143" s="963"/>
      <c r="K143" s="963"/>
      <c r="L143" s="963"/>
      <c r="M143" s="965"/>
    </row>
    <row r="144" spans="1:13" ht="18.75" x14ac:dyDescent="0.3">
      <c r="A144" s="958" t="s">
        <v>1686</v>
      </c>
      <c r="B144" s="950" t="s">
        <v>806</v>
      </c>
      <c r="C144" s="960" t="s">
        <v>1687</v>
      </c>
      <c r="D144" s="960" t="s">
        <v>307</v>
      </c>
      <c r="E144" s="951">
        <v>185000</v>
      </c>
      <c r="F144" s="952">
        <v>0</v>
      </c>
      <c r="G144" s="953">
        <v>185000</v>
      </c>
      <c r="H144" s="951">
        <v>5309.5</v>
      </c>
      <c r="I144" s="951">
        <v>32099.49</v>
      </c>
      <c r="J144" s="951">
        <v>5624</v>
      </c>
      <c r="K144" s="951">
        <v>2568.4</v>
      </c>
      <c r="L144" s="951">
        <f>+H144+I144+J144+K144</f>
        <v>45601.390000000007</v>
      </c>
      <c r="M144" s="953">
        <f>+G144-L144</f>
        <v>139398.60999999999</v>
      </c>
    </row>
    <row r="145" spans="1:13" ht="18.75" x14ac:dyDescent="0.3">
      <c r="A145" s="955" t="s">
        <v>77</v>
      </c>
      <c r="B145" s="986" t="s">
        <v>807</v>
      </c>
      <c r="C145" s="960" t="s">
        <v>1734</v>
      </c>
      <c r="D145" s="960" t="s">
        <v>1069</v>
      </c>
      <c r="E145" s="951">
        <v>70000</v>
      </c>
      <c r="F145" s="974">
        <v>0</v>
      </c>
      <c r="G145" s="1070">
        <v>70000</v>
      </c>
      <c r="H145" s="956">
        <v>2009</v>
      </c>
      <c r="I145" s="956">
        <v>5368.48</v>
      </c>
      <c r="J145" s="951">
        <v>2128</v>
      </c>
      <c r="K145" s="956">
        <v>828</v>
      </c>
      <c r="L145" s="951">
        <f>+H145+I145+J145+K145</f>
        <v>10333.48</v>
      </c>
      <c r="M145" s="953">
        <f>+G145-L145</f>
        <v>59666.520000000004</v>
      </c>
    </row>
    <row r="146" spans="1:13" ht="18.75" x14ac:dyDescent="0.3">
      <c r="A146" s="955" t="s">
        <v>1437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974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3">
        <f>+G146-L146</f>
        <v>39967.53</v>
      </c>
    </row>
    <row r="147" spans="1:13" ht="18.75" x14ac:dyDescent="0.3">
      <c r="A147" s="958" t="s">
        <v>310</v>
      </c>
      <c r="B147" s="950" t="s">
        <v>807</v>
      </c>
      <c r="C147" s="960" t="s">
        <v>276</v>
      </c>
      <c r="D147" s="960" t="s">
        <v>307</v>
      </c>
      <c r="E147" s="951">
        <v>50000</v>
      </c>
      <c r="F147" s="952">
        <v>0</v>
      </c>
      <c r="G147" s="953">
        <v>50000</v>
      </c>
      <c r="H147" s="951">
        <v>1435</v>
      </c>
      <c r="I147" s="951">
        <v>1854</v>
      </c>
      <c r="J147" s="951">
        <v>1520</v>
      </c>
      <c r="K147" s="951">
        <v>2025</v>
      </c>
      <c r="L147" s="951">
        <f>+H147+I147+J147+K147</f>
        <v>6834</v>
      </c>
      <c r="M147" s="953">
        <f t="shared" ref="M147" si="36">+G147-L147</f>
        <v>43166</v>
      </c>
    </row>
    <row r="148" spans="1:13" ht="18.75" x14ac:dyDescent="0.3">
      <c r="A148" s="961" t="s">
        <v>749</v>
      </c>
      <c r="B148" s="950"/>
      <c r="C148" s="962">
        <v>4</v>
      </c>
      <c r="D148" s="962"/>
      <c r="E148" s="963">
        <f>SUM(E144:E147)</f>
        <v>348500</v>
      </c>
      <c r="F148" s="964">
        <f ca="1">SUM(F144:F171)</f>
        <v>0</v>
      </c>
      <c r="G148" s="965">
        <f>SUM(G144:G147)</f>
        <v>348500</v>
      </c>
      <c r="H148" s="963">
        <f t="shared" ref="H148:L148" si="37">SUM(H144:H147)</f>
        <v>10001.950000000001</v>
      </c>
      <c r="I148" s="963">
        <f t="shared" si="37"/>
        <v>40258.590000000004</v>
      </c>
      <c r="J148" s="963">
        <f t="shared" si="37"/>
        <v>10594.4</v>
      </c>
      <c r="K148" s="963">
        <f>SUM(K144:K147)</f>
        <v>5446.4</v>
      </c>
      <c r="L148" s="963">
        <f t="shared" si="37"/>
        <v>66301.340000000011</v>
      </c>
      <c r="M148" s="965">
        <f>SUM(M144:M147)</f>
        <v>282198.66000000003</v>
      </c>
    </row>
    <row r="149" spans="1:13" ht="18.75" x14ac:dyDescent="0.3">
      <c r="A149" s="961"/>
      <c r="B149" s="950"/>
      <c r="C149" s="962"/>
      <c r="D149" s="962"/>
      <c r="E149" s="963"/>
      <c r="F149" s="964"/>
      <c r="G149" s="965"/>
      <c r="H149" s="963"/>
      <c r="I149" s="963"/>
      <c r="J149" s="963"/>
      <c r="K149" s="963"/>
      <c r="L149" s="963"/>
      <c r="M149" s="965"/>
    </row>
    <row r="150" spans="1:13" ht="18.75" x14ac:dyDescent="0.3">
      <c r="A150" s="967" t="s">
        <v>1458</v>
      </c>
      <c r="B150" s="988"/>
      <c r="C150" s="989"/>
      <c r="D150" s="989"/>
      <c r="E150" s="949"/>
      <c r="F150" s="949"/>
      <c r="G150" s="990"/>
      <c r="H150" s="1379"/>
      <c r="I150" s="963"/>
      <c r="J150" s="963"/>
      <c r="K150" s="963"/>
      <c r="L150" s="963"/>
      <c r="M150" s="965"/>
    </row>
    <row r="151" spans="1:13" ht="18.75" x14ac:dyDescent="0.3">
      <c r="A151" s="960" t="s">
        <v>1689</v>
      </c>
      <c r="B151" s="950" t="s">
        <v>807</v>
      </c>
      <c r="C151" s="960" t="s">
        <v>1772</v>
      </c>
      <c r="D151" s="960" t="s">
        <v>1069</v>
      </c>
      <c r="E151" s="951">
        <v>80000</v>
      </c>
      <c r="F151" s="971">
        <v>0</v>
      </c>
      <c r="G151" s="972">
        <v>80000</v>
      </c>
      <c r="H151" s="951">
        <v>2296</v>
      </c>
      <c r="I151" s="951">
        <v>7400.87</v>
      </c>
      <c r="J151" s="951">
        <v>2432</v>
      </c>
      <c r="K151" s="951">
        <v>2097.1999999999998</v>
      </c>
      <c r="L151" s="951">
        <f>+H151+I151+J151+K151</f>
        <v>14226.07</v>
      </c>
      <c r="M151" s="953">
        <f>+G151-L151</f>
        <v>65773.929999999993</v>
      </c>
    </row>
    <row r="152" spans="1:13" ht="18.75" x14ac:dyDescent="0.3">
      <c r="A152" s="960" t="s">
        <v>1690</v>
      </c>
      <c r="B152" s="950" t="s">
        <v>807</v>
      </c>
      <c r="C152" s="960" t="s">
        <v>276</v>
      </c>
      <c r="D152" s="960" t="s">
        <v>307</v>
      </c>
      <c r="E152" s="951">
        <v>43500</v>
      </c>
      <c r="F152" s="974">
        <v>0</v>
      </c>
      <c r="G152" s="951">
        <v>43500</v>
      </c>
      <c r="H152" s="951">
        <v>1248.45</v>
      </c>
      <c r="I152" s="974">
        <v>679.3</v>
      </c>
      <c r="J152" s="951">
        <v>1322.4</v>
      </c>
      <c r="K152" s="951">
        <v>1740.46</v>
      </c>
      <c r="L152" s="951">
        <f>SUM(H152:K152)</f>
        <v>4990.6100000000006</v>
      </c>
      <c r="M152" s="951">
        <f>+E152-L152</f>
        <v>38509.39</v>
      </c>
    </row>
    <row r="153" spans="1:13" ht="18.75" x14ac:dyDescent="0.3">
      <c r="A153" s="961" t="s">
        <v>847</v>
      </c>
      <c r="B153" s="992"/>
      <c r="C153" s="962">
        <v>2</v>
      </c>
      <c r="D153" s="962"/>
      <c r="E153" s="963">
        <f>SUM(E151:E152)</f>
        <v>123500</v>
      </c>
      <c r="F153" s="1071">
        <v>0</v>
      </c>
      <c r="G153" s="963">
        <f t="shared" ref="G153:I153" si="38">SUM(G151:G152)</f>
        <v>123500</v>
      </c>
      <c r="H153" s="963">
        <f t="shared" si="38"/>
        <v>3544.45</v>
      </c>
      <c r="I153" s="963">
        <f t="shared" si="38"/>
        <v>8080.17</v>
      </c>
      <c r="J153" s="963">
        <f>SUM(J151:J152)</f>
        <v>3754.4</v>
      </c>
      <c r="K153" s="963">
        <f>SUM(K151:K152)</f>
        <v>3837.66</v>
      </c>
      <c r="L153" s="963">
        <f>SUM(L151:L152)</f>
        <v>19216.68</v>
      </c>
      <c r="M153" s="963">
        <f>SUM(M151:M152)</f>
        <v>104283.31999999999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3"/>
      <c r="I154" s="963"/>
      <c r="J154" s="963"/>
      <c r="K154" s="963"/>
      <c r="L154" s="963"/>
      <c r="M154" s="965"/>
    </row>
    <row r="155" spans="1:13" ht="18.75" x14ac:dyDescent="0.3">
      <c r="A155" s="982" t="s">
        <v>1245</v>
      </c>
      <c r="B155" s="950"/>
      <c r="C155" s="967"/>
      <c r="D155" s="967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55" t="s">
        <v>1691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1">
        <v>1248.45</v>
      </c>
      <c r="I156" s="974">
        <v>936.62</v>
      </c>
      <c r="J156" s="951">
        <v>1322.4</v>
      </c>
      <c r="K156" s="951">
        <v>25</v>
      </c>
      <c r="L156" s="951">
        <f>SUM(H156:K156)</f>
        <v>3532.4700000000003</v>
      </c>
      <c r="M156" s="953">
        <f>+G156-L156</f>
        <v>39967.53</v>
      </c>
    </row>
    <row r="157" spans="1:13" ht="18.75" x14ac:dyDescent="0.3">
      <c r="A157" s="961" t="s">
        <v>749</v>
      </c>
      <c r="B157" s="950"/>
      <c r="C157" s="962">
        <v>1</v>
      </c>
      <c r="D157" s="962"/>
      <c r="E157" s="963">
        <f>SUM(E156:E156)</f>
        <v>43500</v>
      </c>
      <c r="F157" s="964">
        <f t="shared" ref="F157:J157" si="39">SUM(F156:F156)</f>
        <v>0</v>
      </c>
      <c r="G157" s="965">
        <f t="shared" si="39"/>
        <v>43500</v>
      </c>
      <c r="H157" s="963">
        <f t="shared" si="39"/>
        <v>1248.45</v>
      </c>
      <c r="I157" s="1091">
        <f>SUM(I156:I156)</f>
        <v>936.62</v>
      </c>
      <c r="J157" s="1091">
        <f t="shared" si="39"/>
        <v>1322.4</v>
      </c>
      <c r="K157" s="963">
        <f>SUM(K156:K156)</f>
        <v>25</v>
      </c>
      <c r="L157" s="963">
        <f>SUM(L156)</f>
        <v>3532.4700000000003</v>
      </c>
      <c r="M157" s="965">
        <v>39967.53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1"/>
      <c r="I158" s="951"/>
      <c r="J158" s="951"/>
      <c r="K158" s="951"/>
      <c r="L158" s="951"/>
      <c r="M158" s="953"/>
    </row>
    <row r="159" spans="1:13" ht="18.75" x14ac:dyDescent="0.3">
      <c r="A159" s="997" t="s">
        <v>1692</v>
      </c>
      <c r="B159" s="950"/>
      <c r="C159" s="967"/>
      <c r="D159" s="967"/>
      <c r="E159" s="963"/>
      <c r="F159" s="964"/>
      <c r="G159" s="965"/>
      <c r="H159" s="963"/>
      <c r="I159" s="963"/>
      <c r="J159" s="963"/>
      <c r="K159" s="963"/>
      <c r="L159" s="963"/>
      <c r="M159" s="965"/>
    </row>
    <row r="160" spans="1:13" ht="18.75" x14ac:dyDescent="0.3">
      <c r="A160" s="955" t="s">
        <v>1693</v>
      </c>
      <c r="B160" s="950" t="s">
        <v>807</v>
      </c>
      <c r="C160" s="960" t="s">
        <v>1734</v>
      </c>
      <c r="D160" s="960" t="s">
        <v>307</v>
      </c>
      <c r="E160" s="951">
        <v>70000</v>
      </c>
      <c r="F160" s="974">
        <v>0</v>
      </c>
      <c r="G160" s="951">
        <v>70000</v>
      </c>
      <c r="H160" s="951">
        <v>2009</v>
      </c>
      <c r="I160" s="951">
        <v>5368.48</v>
      </c>
      <c r="J160" s="951">
        <v>2128</v>
      </c>
      <c r="K160" s="951">
        <v>1296.7</v>
      </c>
      <c r="L160" s="951">
        <f>+H160+I160+J160+K160</f>
        <v>10802.18</v>
      </c>
      <c r="M160" s="953">
        <f t="shared" ref="M160:M161" si="40">+G160-L160</f>
        <v>59197.82</v>
      </c>
    </row>
    <row r="161" spans="1:13" ht="18.75" x14ac:dyDescent="0.3">
      <c r="A161" s="955" t="s">
        <v>1694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1">
        <v>1322.4</v>
      </c>
      <c r="K161" s="951">
        <v>2025</v>
      </c>
      <c r="L161" s="951">
        <f>+H161+I161+J161+K161</f>
        <v>5532.47</v>
      </c>
      <c r="M161" s="953">
        <f t="shared" si="40"/>
        <v>37967.53</v>
      </c>
    </row>
    <row r="162" spans="1:13" ht="18.75" x14ac:dyDescent="0.3">
      <c r="A162" s="955" t="s">
        <v>1695</v>
      </c>
      <c r="B162" s="950" t="s">
        <v>806</v>
      </c>
      <c r="C162" s="960" t="s">
        <v>551</v>
      </c>
      <c r="D162" s="960" t="s">
        <v>321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25</v>
      </c>
      <c r="L162" s="951">
        <f>+H162+I162+J162+K162</f>
        <v>3532.4700000000003</v>
      </c>
      <c r="M162" s="953">
        <f>+G162-L162</f>
        <v>39967.53</v>
      </c>
    </row>
    <row r="163" spans="1:13" ht="18.75" x14ac:dyDescent="0.3">
      <c r="A163" s="961" t="s">
        <v>847</v>
      </c>
      <c r="B163" s="950"/>
      <c r="C163" s="962">
        <v>3</v>
      </c>
      <c r="D163" s="962"/>
      <c r="E163" s="963">
        <f>SUM(E160:E162)</f>
        <v>157000</v>
      </c>
      <c r="F163" s="993">
        <f t="shared" ref="F163" si="41">SUM(F162)</f>
        <v>0</v>
      </c>
      <c r="G163" s="963">
        <f t="shared" ref="G163:M163" si="42">SUM(G160:G162)</f>
        <v>157000</v>
      </c>
      <c r="H163" s="963">
        <f t="shared" si="42"/>
        <v>4505.8999999999996</v>
      </c>
      <c r="I163" s="963">
        <f t="shared" si="42"/>
        <v>7241.7199999999993</v>
      </c>
      <c r="J163" s="963">
        <f t="shared" si="42"/>
        <v>4772.8</v>
      </c>
      <c r="K163" s="963">
        <f>SUM(K160:K162)</f>
        <v>3346.7</v>
      </c>
      <c r="L163" s="963">
        <f t="shared" si="42"/>
        <v>19867.120000000003</v>
      </c>
      <c r="M163" s="963">
        <f t="shared" si="42"/>
        <v>137132.88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1"/>
      <c r="I164" s="951"/>
      <c r="J164" s="951"/>
      <c r="K164" s="951"/>
      <c r="L164" s="951"/>
      <c r="M164" s="953"/>
    </row>
    <row r="165" spans="1:13" ht="29.25" customHeight="1" x14ac:dyDescent="0.3">
      <c r="A165" s="982" t="s">
        <v>1138</v>
      </c>
      <c r="B165" s="950"/>
      <c r="C165" s="967"/>
      <c r="D165" s="967"/>
      <c r="E165" s="963"/>
      <c r="F165" s="964"/>
      <c r="G165" s="965"/>
      <c r="H165" s="963"/>
      <c r="I165" s="963"/>
      <c r="J165" s="963"/>
      <c r="K165" s="963"/>
      <c r="L165" s="963"/>
      <c r="M165" s="965"/>
    </row>
    <row r="166" spans="1:13" ht="18.75" x14ac:dyDescent="0.3">
      <c r="A166" s="958" t="s">
        <v>1640</v>
      </c>
      <c r="B166" s="950" t="s">
        <v>806</v>
      </c>
      <c r="C166" s="960" t="s">
        <v>417</v>
      </c>
      <c r="D166" s="960" t="s">
        <v>1069</v>
      </c>
      <c r="E166" s="951">
        <v>80000</v>
      </c>
      <c r="F166" s="952">
        <v>0</v>
      </c>
      <c r="G166" s="953">
        <v>80000</v>
      </c>
      <c r="H166" s="951">
        <v>2296</v>
      </c>
      <c r="I166" s="951">
        <v>7400.87</v>
      </c>
      <c r="J166" s="951">
        <v>2432</v>
      </c>
      <c r="K166" s="951">
        <v>728</v>
      </c>
      <c r="L166" s="951">
        <f>+H166+I166+J166+K166</f>
        <v>12856.869999999999</v>
      </c>
      <c r="M166" s="953">
        <f>+G166-L166</f>
        <v>67143.13</v>
      </c>
    </row>
    <row r="167" spans="1:13" ht="18.75" x14ac:dyDescent="0.3">
      <c r="A167" s="961" t="s">
        <v>847</v>
      </c>
      <c r="B167" s="950"/>
      <c r="C167" s="962">
        <v>1</v>
      </c>
      <c r="D167" s="962"/>
      <c r="E167" s="963">
        <f>SUM(E166:E166)</f>
        <v>80000</v>
      </c>
      <c r="F167" s="1071">
        <v>0</v>
      </c>
      <c r="G167" s="963">
        <f t="shared" ref="G167:M167" si="43">SUM(G166:G166)</f>
        <v>80000</v>
      </c>
      <c r="H167" s="963">
        <f t="shared" si="43"/>
        <v>2296</v>
      </c>
      <c r="I167" s="963">
        <f t="shared" si="43"/>
        <v>7400.87</v>
      </c>
      <c r="J167" s="963">
        <f t="shared" si="43"/>
        <v>2432</v>
      </c>
      <c r="K167" s="963">
        <f>SUM(K166:K166)</f>
        <v>728</v>
      </c>
      <c r="L167" s="963">
        <f t="shared" si="43"/>
        <v>12856.869999999999</v>
      </c>
      <c r="M167" s="963">
        <f t="shared" si="43"/>
        <v>67143.13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1"/>
      <c r="I168" s="951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3"/>
      <c r="I169" s="963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1734</v>
      </c>
      <c r="D170" s="960" t="s">
        <v>1069</v>
      </c>
      <c r="E170" s="951">
        <v>80000</v>
      </c>
      <c r="F170" s="952">
        <v>0</v>
      </c>
      <c r="G170" s="953">
        <v>80000</v>
      </c>
      <c r="H170" s="951">
        <v>2296</v>
      </c>
      <c r="I170" s="951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1688</v>
      </c>
      <c r="B171" s="950" t="s">
        <v>806</v>
      </c>
      <c r="C171" s="960" t="s">
        <v>1683</v>
      </c>
      <c r="D171" s="960" t="s">
        <v>1069</v>
      </c>
      <c r="E171" s="951">
        <v>55000</v>
      </c>
      <c r="F171" s="974">
        <v>0</v>
      </c>
      <c r="G171" s="951">
        <v>55000</v>
      </c>
      <c r="H171" s="951">
        <v>1578.5</v>
      </c>
      <c r="I171" s="951">
        <v>2559.6799999999998</v>
      </c>
      <c r="J171" s="951">
        <v>1672</v>
      </c>
      <c r="K171" s="951">
        <v>1396.7</v>
      </c>
      <c r="L171" s="951">
        <f>+H171+I171+J171+K171</f>
        <v>7206.88</v>
      </c>
      <c r="M171" s="953">
        <f>+G171-L171</f>
        <v>47793.120000000003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135000</v>
      </c>
      <c r="F172" s="964">
        <f t="shared" ref="F172:M172" si="44">SUM(F170:F171)</f>
        <v>0</v>
      </c>
      <c r="G172" s="965">
        <f t="shared" si="44"/>
        <v>135000</v>
      </c>
      <c r="H172" s="963">
        <f t="shared" si="44"/>
        <v>3874.5</v>
      </c>
      <c r="I172" s="963">
        <f t="shared" si="44"/>
        <v>9960.5499999999993</v>
      </c>
      <c r="J172" s="963">
        <f t="shared" si="44"/>
        <v>4104</v>
      </c>
      <c r="K172" s="963">
        <f>SUM(K170:K171)</f>
        <v>5035.84</v>
      </c>
      <c r="L172" s="963">
        <f t="shared" si="44"/>
        <v>22974.89</v>
      </c>
      <c r="M172" s="965">
        <f t="shared" si="44"/>
        <v>112025.11000000002</v>
      </c>
    </row>
    <row r="173" spans="1:13" ht="18.75" x14ac:dyDescent="0.3">
      <c r="A173" s="961"/>
      <c r="B173" s="950"/>
      <c r="C173" s="962"/>
      <c r="D173" s="962"/>
      <c r="E173" s="963"/>
      <c r="F173" s="964"/>
      <c r="G173" s="965"/>
      <c r="H173" s="963"/>
      <c r="I173" s="963"/>
      <c r="J173" s="963"/>
      <c r="K173" s="963"/>
      <c r="L173" s="963"/>
      <c r="M173" s="965"/>
    </row>
    <row r="174" spans="1:13" ht="18.75" x14ac:dyDescent="0.3">
      <c r="A174" s="982" t="s">
        <v>1421</v>
      </c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1319" t="s">
        <v>1780</v>
      </c>
      <c r="B175" s="950" t="s">
        <v>806</v>
      </c>
      <c r="C175" s="1320" t="s">
        <v>551</v>
      </c>
      <c r="D175" s="960" t="s">
        <v>307</v>
      </c>
      <c r="E175" s="951">
        <v>43500</v>
      </c>
      <c r="F175" s="952">
        <v>0</v>
      </c>
      <c r="G175" s="953">
        <v>43500</v>
      </c>
      <c r="H175" s="951">
        <v>1248.45</v>
      </c>
      <c r="I175" s="951">
        <v>936.62</v>
      </c>
      <c r="J175" s="951">
        <v>1322.4</v>
      </c>
      <c r="K175" s="951">
        <v>25</v>
      </c>
      <c r="L175" s="951">
        <v>3532.47</v>
      </c>
      <c r="M175" s="953">
        <v>39967.53</v>
      </c>
    </row>
    <row r="176" spans="1:13" ht="18.75" x14ac:dyDescent="0.3">
      <c r="A176" s="961" t="s">
        <v>749</v>
      </c>
      <c r="B176" s="950"/>
      <c r="C176" s="962">
        <v>1</v>
      </c>
      <c r="D176" s="962"/>
      <c r="E176" s="963">
        <v>43500</v>
      </c>
      <c r="F176" s="964">
        <v>0</v>
      </c>
      <c r="G176" s="965">
        <v>43500</v>
      </c>
      <c r="H176" s="963">
        <v>1248.45</v>
      </c>
      <c r="I176" s="963">
        <v>936.62</v>
      </c>
      <c r="J176" s="963">
        <v>1322.4</v>
      </c>
      <c r="K176" s="963">
        <v>25</v>
      </c>
      <c r="L176" s="963">
        <v>3532.47</v>
      </c>
      <c r="M176" s="965">
        <v>39967.53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5"/>
      <c r="H177" s="963"/>
      <c r="I177" s="963"/>
      <c r="J177" s="963"/>
      <c r="K177" s="963"/>
      <c r="L177" s="963"/>
      <c r="M177" s="965"/>
    </row>
    <row r="178" spans="1:13" ht="18.75" x14ac:dyDescent="0.3">
      <c r="A178" s="961" t="s">
        <v>803</v>
      </c>
      <c r="B178" s="950"/>
      <c r="C178" s="967"/>
      <c r="D178" s="967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55" t="s">
        <v>1698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1">
        <v>1322.4</v>
      </c>
      <c r="K179" s="951">
        <v>25</v>
      </c>
      <c r="L179" s="951">
        <f t="shared" ref="L179:L183" si="45">+H179+I179+J179+K179</f>
        <v>3532.4700000000003</v>
      </c>
      <c r="M179" s="951">
        <f t="shared" ref="M179:M183" si="46">+G179-L179</f>
        <v>39967.53</v>
      </c>
    </row>
    <row r="180" spans="1:13" ht="18.75" x14ac:dyDescent="0.3">
      <c r="A180" s="955" t="s">
        <v>1699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 t="shared" si="45"/>
        <v>3532.4700000000003</v>
      </c>
      <c r="M180" s="951">
        <f t="shared" si="46"/>
        <v>39967.53</v>
      </c>
    </row>
    <row r="181" spans="1:13" ht="18.75" x14ac:dyDescent="0.3">
      <c r="A181" s="955" t="s">
        <v>1700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 t="shared" si="45"/>
        <v>3532.4700000000003</v>
      </c>
      <c r="M181" s="951">
        <f t="shared" si="46"/>
        <v>39967.53</v>
      </c>
    </row>
    <row r="182" spans="1:13" ht="16.5" customHeight="1" x14ac:dyDescent="0.3">
      <c r="A182" s="1069" t="s">
        <v>1701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421.98</v>
      </c>
      <c r="J182" s="951">
        <v>1322.4</v>
      </c>
      <c r="K182" s="951">
        <v>4861.92</v>
      </c>
      <c r="L182" s="951">
        <f t="shared" si="45"/>
        <v>7854.75</v>
      </c>
      <c r="M182" s="951">
        <f t="shared" si="46"/>
        <v>35645.25</v>
      </c>
    </row>
    <row r="183" spans="1:13" ht="18.75" x14ac:dyDescent="0.3">
      <c r="A183" s="998" t="s">
        <v>1702</v>
      </c>
      <c r="B183" s="950" t="s">
        <v>1296</v>
      </c>
      <c r="C183" s="1024" t="s">
        <v>1325</v>
      </c>
      <c r="D183" s="960" t="s">
        <v>321</v>
      </c>
      <c r="E183" s="951">
        <v>43500</v>
      </c>
      <c r="F183" s="952">
        <v>0</v>
      </c>
      <c r="G183" s="953">
        <v>43500</v>
      </c>
      <c r="H183" s="951">
        <v>1248.45</v>
      </c>
      <c r="I183" s="974">
        <v>936.62</v>
      </c>
      <c r="J183" s="951">
        <v>1322.4</v>
      </c>
      <c r="K183" s="951">
        <v>25</v>
      </c>
      <c r="L183" s="951">
        <f t="shared" si="45"/>
        <v>3532.4700000000003</v>
      </c>
      <c r="M183" s="951">
        <f t="shared" si="46"/>
        <v>39967.53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217500</v>
      </c>
      <c r="F184" s="964">
        <v>0</v>
      </c>
      <c r="G184" s="963">
        <f t="shared" ref="G184:M184" si="47">SUM(G179:G183)</f>
        <v>217500</v>
      </c>
      <c r="H184" s="963">
        <f t="shared" si="47"/>
        <v>6242.25</v>
      </c>
      <c r="I184" s="963">
        <f t="shared" si="47"/>
        <v>4168.46</v>
      </c>
      <c r="J184" s="963">
        <f t="shared" si="47"/>
        <v>6612</v>
      </c>
      <c r="K184" s="963">
        <f>SUM(K179:K183)</f>
        <v>4961.92</v>
      </c>
      <c r="L184" s="963">
        <f t="shared" si="47"/>
        <v>21984.63</v>
      </c>
      <c r="M184" s="963">
        <f t="shared" si="47"/>
        <v>195515.37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1490</v>
      </c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21" customHeight="1" x14ac:dyDescent="0.3">
      <c r="A187" s="1069" t="s">
        <v>1386</v>
      </c>
      <c r="B187" s="950" t="s">
        <v>806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21" customHeight="1" x14ac:dyDescent="0.3">
      <c r="A188" s="1069" t="s">
        <v>1704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1328</v>
      </c>
      <c r="B189" s="950" t="s">
        <v>1296</v>
      </c>
      <c r="C189" s="1024" t="s">
        <v>1325</v>
      </c>
      <c r="D189" s="960" t="s">
        <v>321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18.75" x14ac:dyDescent="0.3">
      <c r="A190" s="1027" t="s">
        <v>1705</v>
      </c>
      <c r="B190" s="950" t="s">
        <v>806</v>
      </c>
      <c r="C190" s="1024" t="s">
        <v>1325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1">
        <v>1322.4</v>
      </c>
      <c r="K190" s="951">
        <v>25</v>
      </c>
      <c r="L190" s="1032">
        <v>3532.4700000000003</v>
      </c>
      <c r="M190" s="1032">
        <v>39967.53</v>
      </c>
    </row>
    <row r="191" spans="1:13" ht="18.75" x14ac:dyDescent="0.3">
      <c r="A191" s="1027" t="s">
        <v>1781</v>
      </c>
      <c r="B191" s="950" t="s">
        <v>807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961" t="s">
        <v>847</v>
      </c>
      <c r="B192" s="950"/>
      <c r="C192" s="962">
        <v>5</v>
      </c>
      <c r="D192" s="962"/>
      <c r="E192" s="963">
        <f>SUM(E187:E191)</f>
        <v>217500</v>
      </c>
      <c r="F192" s="964">
        <v>0</v>
      </c>
      <c r="G192" s="963">
        <f t="shared" ref="G192:M192" si="48">SUM(G187:G191)</f>
        <v>217500</v>
      </c>
      <c r="H192" s="963">
        <f t="shared" si="48"/>
        <v>6242.25</v>
      </c>
      <c r="I192" s="963">
        <f t="shared" si="48"/>
        <v>4683.1000000000004</v>
      </c>
      <c r="J192" s="963">
        <f t="shared" si="48"/>
        <v>6612</v>
      </c>
      <c r="K192" s="963">
        <f>SUM(K187:K191)</f>
        <v>125</v>
      </c>
      <c r="L192" s="963">
        <f t="shared" si="48"/>
        <v>17662.350000000002</v>
      </c>
      <c r="M192" s="963">
        <f t="shared" si="48"/>
        <v>199837.65</v>
      </c>
    </row>
    <row r="193" spans="1:13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3"/>
      <c r="K193" s="963"/>
      <c r="L193" s="963"/>
      <c r="M193" s="963"/>
    </row>
    <row r="194" spans="1:13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3"/>
      <c r="K194" s="963"/>
      <c r="L194" s="963"/>
      <c r="M194" s="965"/>
    </row>
    <row r="195" spans="1:13" ht="18.75" x14ac:dyDescent="0.3">
      <c r="A195" s="961" t="s">
        <v>1739</v>
      </c>
      <c r="B195" s="950"/>
      <c r="C195" s="1026"/>
      <c r="D195" s="960"/>
      <c r="E195" s="951"/>
      <c r="F195" s="974"/>
      <c r="G195" s="1032"/>
      <c r="H195" s="951"/>
      <c r="I195" s="1036"/>
      <c r="J195" s="951"/>
      <c r="K195" s="951"/>
      <c r="L195" s="1032"/>
      <c r="M195" s="1032"/>
    </row>
    <row r="196" spans="1:13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1">
        <v>3648</v>
      </c>
      <c r="K196" s="951">
        <v>25</v>
      </c>
      <c r="L196" s="1032">
        <f>+H196+I196+J196+K196</f>
        <v>23926.87</v>
      </c>
      <c r="M196" s="1032">
        <f t="shared" ref="M196:M202" si="49">+G196-L196</f>
        <v>96073.13</v>
      </c>
    </row>
    <row r="197" spans="1:13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1">
        <v>2432</v>
      </c>
      <c r="K197" s="951">
        <v>25</v>
      </c>
      <c r="L197" s="1032">
        <f>+H197+I197+J197+K197</f>
        <v>12153.869999999999</v>
      </c>
      <c r="M197" s="1032">
        <f t="shared" si="49"/>
        <v>67846.13</v>
      </c>
    </row>
    <row r="198" spans="1:13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1">
        <v>2128</v>
      </c>
      <c r="K198" s="951">
        <v>25</v>
      </c>
      <c r="L198" s="1032">
        <f>+H198+I198+J198+K198</f>
        <v>9530.48</v>
      </c>
      <c r="M198" s="1032">
        <f t="shared" si="49"/>
        <v>60469.520000000004</v>
      </c>
    </row>
    <row r="199" spans="1:13" ht="18.75" x14ac:dyDescent="0.3">
      <c r="A199" s="1027" t="s">
        <v>94</v>
      </c>
      <c r="B199" s="950" t="s">
        <v>807</v>
      </c>
      <c r="C199" s="1024" t="s">
        <v>417</v>
      </c>
      <c r="D199" s="960" t="s">
        <v>1069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5025.38</v>
      </c>
      <c r="J199" s="951">
        <v>2128</v>
      </c>
      <c r="K199" s="951">
        <v>1740.46</v>
      </c>
      <c r="L199" s="1032">
        <v>10902.84</v>
      </c>
      <c r="M199" s="1032">
        <f t="shared" si="49"/>
        <v>59097.16</v>
      </c>
    </row>
    <row r="200" spans="1:13" ht="18.75" x14ac:dyDescent="0.3">
      <c r="A200" s="1027" t="s">
        <v>156</v>
      </c>
      <c r="B200" s="950" t="s">
        <v>806</v>
      </c>
      <c r="C200" s="1024" t="s">
        <v>1773</v>
      </c>
      <c r="D200" s="960" t="s">
        <v>1069</v>
      </c>
      <c r="E200" s="951">
        <v>80000</v>
      </c>
      <c r="F200" s="974">
        <v>0</v>
      </c>
      <c r="G200" s="951">
        <v>80000</v>
      </c>
      <c r="H200" s="951">
        <v>2296</v>
      </c>
      <c r="I200" s="1032">
        <v>6972</v>
      </c>
      <c r="J200" s="951">
        <v>2432</v>
      </c>
      <c r="K200" s="951">
        <v>1740.46</v>
      </c>
      <c r="L200" s="1032">
        <f>+H200+I200+J200+K200</f>
        <v>13440.46</v>
      </c>
      <c r="M200" s="1032">
        <f t="shared" si="49"/>
        <v>66559.540000000008</v>
      </c>
    </row>
    <row r="201" spans="1:13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1">
        <v>1672</v>
      </c>
      <c r="K201" s="956">
        <v>2097.1999999999998</v>
      </c>
      <c r="L201" s="1032">
        <f>+H201+I201+J201+K201</f>
        <v>7907.38</v>
      </c>
      <c r="M201" s="1032">
        <f t="shared" si="49"/>
        <v>47092.62</v>
      </c>
    </row>
    <row r="202" spans="1:13" ht="18.75" x14ac:dyDescent="0.3">
      <c r="A202" s="955" t="s">
        <v>1710</v>
      </c>
      <c r="B202" s="968" t="s">
        <v>807</v>
      </c>
      <c r="C202" s="960" t="s">
        <v>521</v>
      </c>
      <c r="D202" s="960" t="s">
        <v>307</v>
      </c>
      <c r="E202" s="951">
        <v>43500</v>
      </c>
      <c r="F202" s="974">
        <v>0</v>
      </c>
      <c r="G202" s="951">
        <v>43500</v>
      </c>
      <c r="H202" s="951">
        <v>1248.45</v>
      </c>
      <c r="I202" s="974">
        <v>679.3</v>
      </c>
      <c r="J202" s="951">
        <v>1322.4</v>
      </c>
      <c r="K202" s="951">
        <v>1740.46</v>
      </c>
      <c r="L202" s="951">
        <f>+H202+I202+J202+K202</f>
        <v>4990.6100000000006</v>
      </c>
      <c r="M202" s="951">
        <f t="shared" si="49"/>
        <v>38509.39</v>
      </c>
    </row>
    <row r="203" spans="1:13" ht="18.75" x14ac:dyDescent="0.3">
      <c r="A203" s="1027" t="s">
        <v>1717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f>+H204+I204+J204+K204</f>
        <v>3532.4700000000003</v>
      </c>
      <c r="M204" s="1032">
        <f t="shared" ref="M204:M209" si="50">+G204-L204</f>
        <v>39967.53</v>
      </c>
    </row>
    <row r="205" spans="1:13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1">
        <v>760</v>
      </c>
      <c r="K205" s="951">
        <v>25</v>
      </c>
      <c r="L205" s="1032">
        <f>+H205+I205+J205+K205</f>
        <v>1502.5</v>
      </c>
      <c r="M205" s="1032">
        <f t="shared" si="50"/>
        <v>23497.5</v>
      </c>
    </row>
    <row r="206" spans="1:13" ht="18.75" x14ac:dyDescent="0.3">
      <c r="A206" s="1027" t="s">
        <v>1722</v>
      </c>
      <c r="B206" s="950" t="s">
        <v>1151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50"/>
        <v>23497.5</v>
      </c>
    </row>
    <row r="207" spans="1:13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1">
        <v>912</v>
      </c>
      <c r="K207" s="951">
        <v>25</v>
      </c>
      <c r="L207" s="1032">
        <f>+H207+I207+J207+K207</f>
        <v>1798</v>
      </c>
      <c r="M207" s="1032">
        <f t="shared" si="50"/>
        <v>28202</v>
      </c>
    </row>
    <row r="208" spans="1:13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50"/>
        <v>28202</v>
      </c>
    </row>
    <row r="209" spans="1:13" ht="18.75" x14ac:dyDescent="0.3">
      <c r="A209" s="1027" t="s">
        <v>1729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1740.46</v>
      </c>
      <c r="L209" s="1032">
        <v>3513.46</v>
      </c>
      <c r="M209" s="1032">
        <f t="shared" si="50"/>
        <v>26486.54</v>
      </c>
    </row>
    <row r="210" spans="1:13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51">SUM(G196:G209)</f>
        <v>745500</v>
      </c>
      <c r="H210" s="963">
        <f t="shared" si="51"/>
        <v>21395.850000000002</v>
      </c>
      <c r="I210" s="963">
        <f t="shared" si="51"/>
        <v>46688.820000000007</v>
      </c>
      <c r="J210" s="963">
        <f t="shared" si="51"/>
        <v>22663.200000000001</v>
      </c>
      <c r="K210" s="963">
        <f>SUM(K196:K209)</f>
        <v>9284.0400000000009</v>
      </c>
      <c r="L210" s="963">
        <f t="shared" si="51"/>
        <v>100031.91</v>
      </c>
      <c r="M210" s="963">
        <f t="shared" si="51"/>
        <v>645468.0900000002</v>
      </c>
    </row>
    <row r="211" spans="1:13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3"/>
      <c r="K211" s="963"/>
      <c r="L211" s="963"/>
      <c r="M211" s="963"/>
    </row>
    <row r="212" spans="1:13" ht="18.75" x14ac:dyDescent="0.3">
      <c r="A212" s="961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3"/>
      <c r="K212" s="963"/>
      <c r="L212" s="963"/>
      <c r="M212" s="965"/>
    </row>
    <row r="213" spans="1:13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1">
        <v>3648</v>
      </c>
      <c r="K213" s="951">
        <v>25</v>
      </c>
      <c r="L213" s="1032">
        <f>+H213+I213+J213+K213</f>
        <v>23926.87</v>
      </c>
      <c r="M213" s="1031">
        <f>+G213-L213</f>
        <v>96073.13</v>
      </c>
    </row>
    <row r="214" spans="1:13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6564.09</v>
      </c>
      <c r="J214" s="951">
        <v>2432</v>
      </c>
      <c r="K214" s="951">
        <v>4158.92</v>
      </c>
      <c r="L214" s="1032">
        <f>+H214+I214+J214+K214</f>
        <v>15451.01</v>
      </c>
      <c r="M214" s="1031">
        <f>+G214-L214</f>
        <v>64548.99</v>
      </c>
    </row>
    <row r="215" spans="1:13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1">
        <v>1140</v>
      </c>
      <c r="K215" s="951">
        <v>25</v>
      </c>
      <c r="L215" s="1032">
        <f>+H215+I215+J215+K215</f>
        <v>2331.06</v>
      </c>
      <c r="M215" s="1032">
        <f>+G215-L215</f>
        <v>35168.94</v>
      </c>
    </row>
    <row r="216" spans="1:13" ht="18.75" x14ac:dyDescent="0.3">
      <c r="A216" s="1027" t="s">
        <v>1329</v>
      </c>
      <c r="B216" s="950" t="s">
        <v>1330</v>
      </c>
      <c r="C216" s="1024" t="s">
        <v>1325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1">
        <v>1322.4</v>
      </c>
      <c r="K216" s="951">
        <v>25</v>
      </c>
      <c r="L216" s="1032">
        <f>+H216+I216+J216+K216</f>
        <v>3532.4700000000003</v>
      </c>
      <c r="M216" s="1032">
        <f>+G216-L216</f>
        <v>39967.53</v>
      </c>
    </row>
    <row r="217" spans="1:13" ht="18" customHeight="1" x14ac:dyDescent="0.3">
      <c r="A217" s="1027" t="s">
        <v>1716</v>
      </c>
      <c r="B217" s="950" t="s">
        <v>806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v>3532.4700000000003</v>
      </c>
      <c r="M217" s="1032">
        <v>39967.53</v>
      </c>
    </row>
    <row r="218" spans="1:13" ht="18.75" x14ac:dyDescent="0.3">
      <c r="A218" s="1027" t="s">
        <v>698</v>
      </c>
      <c r="B218" s="950" t="s">
        <v>807</v>
      </c>
      <c r="C218" s="1024" t="s">
        <v>105</v>
      </c>
      <c r="D218" s="960" t="s">
        <v>1067</v>
      </c>
      <c r="E218" s="951">
        <v>25000</v>
      </c>
      <c r="F218" s="974">
        <v>0</v>
      </c>
      <c r="G218" s="1032">
        <v>25000</v>
      </c>
      <c r="H218" s="951">
        <v>717.5</v>
      </c>
      <c r="I218" s="1036">
        <v>0</v>
      </c>
      <c r="J218" s="951">
        <v>760</v>
      </c>
      <c r="K218" s="951">
        <v>25</v>
      </c>
      <c r="L218" s="1032">
        <f>+H218+I218+J218+K218</f>
        <v>1502.5</v>
      </c>
      <c r="M218" s="1032">
        <f>+G218-L218</f>
        <v>23497.5</v>
      </c>
    </row>
    <row r="219" spans="1:13" ht="18.75" x14ac:dyDescent="0.3">
      <c r="A219" s="1027" t="s">
        <v>1725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2134</v>
      </c>
      <c r="L219" s="1032">
        <f>+H219+I219+J219+K219</f>
        <v>3907</v>
      </c>
      <c r="M219" s="1032">
        <f>+G219-L219</f>
        <v>26093</v>
      </c>
    </row>
    <row r="220" spans="1:13" ht="17.25" customHeight="1" x14ac:dyDescent="0.3">
      <c r="A220" s="1027" t="s">
        <v>1727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f>+H220+I220+J220+K220</f>
        <v>1798</v>
      </c>
      <c r="M220" s="1032">
        <f>+G220-L220</f>
        <v>28202</v>
      </c>
    </row>
    <row r="221" spans="1:13" ht="18.75" x14ac:dyDescent="0.3">
      <c r="A221" s="1027" t="s">
        <v>1730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>+G221-L221</f>
        <v>28202</v>
      </c>
    </row>
    <row r="222" spans="1:13" ht="18.75" x14ac:dyDescent="0.3">
      <c r="A222" s="961" t="s">
        <v>847</v>
      </c>
      <c r="B222" s="950"/>
      <c r="C222" s="962">
        <v>9</v>
      </c>
      <c r="D222" s="960"/>
      <c r="E222" s="963">
        <f>SUM(E213:E221)</f>
        <v>439500</v>
      </c>
      <c r="F222" s="964">
        <v>0</v>
      </c>
      <c r="G222" s="963">
        <f>SUM(G213:G221)</f>
        <v>439500</v>
      </c>
      <c r="H222" s="963">
        <f t="shared" ref="H222:M222" si="52">SUM(H213:H221)</f>
        <v>12613.65</v>
      </c>
      <c r="I222" s="963">
        <f t="shared" si="52"/>
        <v>25337.01</v>
      </c>
      <c r="J222" s="963">
        <f t="shared" si="52"/>
        <v>13360.8</v>
      </c>
      <c r="K222" s="963">
        <f>SUM(K213:K221)</f>
        <v>6467.92</v>
      </c>
      <c r="L222" s="963">
        <f t="shared" si="52"/>
        <v>57779.38</v>
      </c>
      <c r="M222" s="963">
        <f t="shared" si="52"/>
        <v>381720.62</v>
      </c>
    </row>
    <row r="223" spans="1:13" ht="18.75" x14ac:dyDescent="0.3">
      <c r="A223" s="961"/>
      <c r="B223" s="950"/>
      <c r="C223" s="962"/>
      <c r="D223" s="960"/>
      <c r="F223" s="974"/>
      <c r="G223" s="1032"/>
      <c r="H223" s="951"/>
      <c r="I223" s="1036"/>
      <c r="J223" s="951"/>
      <c r="K223" s="951"/>
      <c r="L223" s="1032"/>
      <c r="M223" s="1032"/>
    </row>
    <row r="224" spans="1:13" ht="18.75" x14ac:dyDescent="0.3">
      <c r="A224" s="961" t="s">
        <v>1775</v>
      </c>
      <c r="B224" s="950"/>
      <c r="C224" s="1026"/>
      <c r="D224" s="960"/>
      <c r="E224" s="951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1027" t="s">
        <v>1712</v>
      </c>
      <c r="B225" s="950" t="s">
        <v>807</v>
      </c>
      <c r="C225" s="1024" t="s">
        <v>276</v>
      </c>
      <c r="D225" s="960" t="s">
        <v>307</v>
      </c>
      <c r="E225" s="951">
        <v>37500</v>
      </c>
      <c r="F225" s="974">
        <v>0</v>
      </c>
      <c r="G225" s="1032">
        <v>37500</v>
      </c>
      <c r="H225" s="951">
        <v>1076.25</v>
      </c>
      <c r="I225" s="1036">
        <v>89.81</v>
      </c>
      <c r="J225" s="951">
        <v>1140</v>
      </c>
      <c r="K225" s="951">
        <v>25</v>
      </c>
      <c r="L225" s="1032">
        <f>+H225+I225+J225+K225</f>
        <v>2331.06</v>
      </c>
      <c r="M225" s="1032">
        <f>+G225-L225</f>
        <v>35168.94</v>
      </c>
    </row>
    <row r="226" spans="1:13" ht="18.75" x14ac:dyDescent="0.3">
      <c r="A226" s="1027" t="s">
        <v>1715</v>
      </c>
      <c r="B226" s="950" t="s">
        <v>806</v>
      </c>
      <c r="C226" s="1024" t="s">
        <v>1325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1">
        <v>1322.4</v>
      </c>
      <c r="K226" s="951">
        <v>25</v>
      </c>
      <c r="L226" s="1032">
        <f>+H226+I226+J226+K226</f>
        <v>3532.4700000000003</v>
      </c>
      <c r="M226" s="1032">
        <f>+G226-L226</f>
        <v>39967.53</v>
      </c>
    </row>
    <row r="227" spans="1:13" ht="18.75" x14ac:dyDescent="0.3">
      <c r="A227" s="1027" t="s">
        <v>1336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v>3532.4700000000003</v>
      </c>
      <c r="M227" s="1032">
        <v>39967.53</v>
      </c>
    </row>
    <row r="228" spans="1:13" ht="18.75" x14ac:dyDescent="0.3">
      <c r="A228" s="1027" t="s">
        <v>1719</v>
      </c>
      <c r="B228" s="999" t="s">
        <v>807</v>
      </c>
      <c r="C228" s="1024" t="s">
        <v>105</v>
      </c>
      <c r="D228" s="960" t="s">
        <v>1067</v>
      </c>
      <c r="E228" s="951">
        <v>25000</v>
      </c>
      <c r="F228" s="974">
        <v>0</v>
      </c>
      <c r="G228" s="1032">
        <v>25000</v>
      </c>
      <c r="H228" s="951">
        <v>717.5</v>
      </c>
      <c r="I228" s="1036">
        <v>0</v>
      </c>
      <c r="J228" s="951">
        <v>760</v>
      </c>
      <c r="K228" s="951">
        <v>25</v>
      </c>
      <c r="L228" s="1032">
        <f>+H228+I228+J228+K228</f>
        <v>1502.5</v>
      </c>
      <c r="M228" s="1032">
        <f>+G228-L228</f>
        <v>23497.5</v>
      </c>
    </row>
    <row r="229" spans="1:13" ht="18.75" x14ac:dyDescent="0.3">
      <c r="A229" s="1027" t="s">
        <v>1726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1">
        <v>912</v>
      </c>
      <c r="K229" s="951">
        <v>25</v>
      </c>
      <c r="L229" s="1032">
        <f>+H229+I229+J229+K229</f>
        <v>1798</v>
      </c>
      <c r="M229" s="1032">
        <f>+G229-L229</f>
        <v>28202</v>
      </c>
    </row>
    <row r="230" spans="1:13" ht="18.75" x14ac:dyDescent="0.3">
      <c r="A230" s="1027" t="s">
        <v>1728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v>1798</v>
      </c>
      <c r="M230" s="1032">
        <f>+G230-L230</f>
        <v>28202</v>
      </c>
    </row>
    <row r="231" spans="1:13" ht="18.75" x14ac:dyDescent="0.3">
      <c r="A231" s="1027" t="s">
        <v>1731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961" t="s">
        <v>847</v>
      </c>
      <c r="B232" s="950"/>
      <c r="C232" s="962">
        <v>7</v>
      </c>
      <c r="D232" s="960"/>
      <c r="E232" s="963">
        <f>SUM(E225:E231)</f>
        <v>239500</v>
      </c>
      <c r="F232" s="964">
        <v>0</v>
      </c>
      <c r="G232" s="963">
        <f t="shared" ref="G232:M232" si="53">SUM(G225:G231)</f>
        <v>239500</v>
      </c>
      <c r="H232" s="963">
        <f t="shared" si="53"/>
        <v>6873.65</v>
      </c>
      <c r="I232" s="963">
        <f t="shared" si="53"/>
        <v>1963.0500000000002</v>
      </c>
      <c r="J232" s="963">
        <f t="shared" si="53"/>
        <v>7280.8</v>
      </c>
      <c r="K232" s="963">
        <f>SUM(K225:K231)</f>
        <v>175</v>
      </c>
      <c r="L232" s="963">
        <f t="shared" si="53"/>
        <v>16292.5</v>
      </c>
      <c r="M232" s="963">
        <f t="shared" si="53"/>
        <v>223207.5</v>
      </c>
    </row>
    <row r="233" spans="1:13" ht="18.75" x14ac:dyDescent="0.3">
      <c r="A233" s="961"/>
      <c r="B233" s="950"/>
      <c r="C233" s="962"/>
      <c r="D233" s="960"/>
      <c r="E233" s="951"/>
      <c r="F233" s="974"/>
      <c r="G233" s="1032"/>
      <c r="H233" s="951"/>
      <c r="I233" s="1036"/>
      <c r="J233" s="951"/>
      <c r="K233" s="951"/>
      <c r="L233" s="1032"/>
      <c r="M233" s="1032"/>
    </row>
    <row r="234" spans="1:13" ht="18.75" x14ac:dyDescent="0.3">
      <c r="A234" s="961" t="s">
        <v>1776</v>
      </c>
      <c r="B234" s="950"/>
      <c r="C234" s="1026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1027" t="s">
        <v>1711</v>
      </c>
      <c r="B235" s="950" t="s">
        <v>807</v>
      </c>
      <c r="C235" s="1024" t="s">
        <v>521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036">
        <v>89.81</v>
      </c>
      <c r="J235" s="951">
        <v>1140</v>
      </c>
      <c r="K235" s="951">
        <v>25</v>
      </c>
      <c r="L235" s="1032">
        <f>+H235+I235+J235+K235</f>
        <v>2331.06</v>
      </c>
      <c r="M235" s="1032">
        <f t="shared" ref="M235:M240" si="54">+G235-L235</f>
        <v>35168.94</v>
      </c>
    </row>
    <row r="236" spans="1:13" ht="18.75" x14ac:dyDescent="0.3">
      <c r="A236" s="1027" t="s">
        <v>1714</v>
      </c>
      <c r="B236" s="950" t="s">
        <v>807</v>
      </c>
      <c r="C236" s="1024" t="s">
        <v>276</v>
      </c>
      <c r="D236" s="960" t="s">
        <v>307</v>
      </c>
      <c r="E236" s="951">
        <v>43500</v>
      </c>
      <c r="F236" s="974">
        <v>0</v>
      </c>
      <c r="G236" s="1032">
        <v>43500</v>
      </c>
      <c r="H236" s="951">
        <v>1248.45</v>
      </c>
      <c r="I236" s="1036">
        <v>936.62</v>
      </c>
      <c r="J236" s="951">
        <v>1322.4</v>
      </c>
      <c r="K236" s="951">
        <v>25</v>
      </c>
      <c r="L236" s="1032">
        <f>+H236+I236+J236+K236</f>
        <v>3532.4700000000003</v>
      </c>
      <c r="M236" s="1032">
        <f t="shared" si="54"/>
        <v>39967.53</v>
      </c>
    </row>
    <row r="237" spans="1:13" ht="18.75" x14ac:dyDescent="0.3">
      <c r="A237" s="1027" t="s">
        <v>1440</v>
      </c>
      <c r="B237" s="950" t="s">
        <v>807</v>
      </c>
      <c r="C237" s="1024" t="s">
        <v>276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036">
        <v>89.81</v>
      </c>
      <c r="J237" s="951">
        <v>1140</v>
      </c>
      <c r="K237" s="951">
        <v>25</v>
      </c>
      <c r="L237" s="1032">
        <v>2331.06</v>
      </c>
      <c r="M237" s="1032">
        <f t="shared" si="54"/>
        <v>35168.94</v>
      </c>
    </row>
    <row r="238" spans="1:13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1">
        <v>760</v>
      </c>
      <c r="K238" s="951">
        <v>25</v>
      </c>
      <c r="L238" s="1032">
        <f>+H238+I238+J238+K238</f>
        <v>1502.5</v>
      </c>
      <c r="M238" s="1032">
        <f t="shared" si="54"/>
        <v>23497.5</v>
      </c>
    </row>
    <row r="239" spans="1:13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1">
        <v>912</v>
      </c>
      <c r="K239" s="951">
        <v>25</v>
      </c>
      <c r="L239" s="1032">
        <f>+H239+I239+J239+K239</f>
        <v>1798</v>
      </c>
      <c r="M239" s="1032">
        <f t="shared" si="54"/>
        <v>28202</v>
      </c>
    </row>
    <row r="240" spans="1:13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54"/>
        <v>28202</v>
      </c>
    </row>
    <row r="241" spans="1:13" ht="18.75" x14ac:dyDescent="0.3">
      <c r="A241" s="961" t="s">
        <v>847</v>
      </c>
      <c r="B241" s="950"/>
      <c r="C241" s="962">
        <v>6</v>
      </c>
      <c r="D241" s="960"/>
      <c r="E241" s="963">
        <f>SUM(E235:E240)</f>
        <v>203500</v>
      </c>
      <c r="F241" s="1071">
        <v>0</v>
      </c>
      <c r="G241" s="963">
        <f t="shared" ref="G241:M241" si="55">SUM(G235:G240)</f>
        <v>203500</v>
      </c>
      <c r="H241" s="963">
        <f t="shared" si="55"/>
        <v>5840.45</v>
      </c>
      <c r="I241" s="963">
        <f t="shared" si="55"/>
        <v>1116.24</v>
      </c>
      <c r="J241" s="963">
        <f t="shared" si="55"/>
        <v>6186.4</v>
      </c>
      <c r="K241" s="963">
        <f>SUM(K235:K240)</f>
        <v>150</v>
      </c>
      <c r="L241" s="963">
        <f t="shared" si="55"/>
        <v>13293.09</v>
      </c>
      <c r="M241" s="963">
        <f t="shared" si="55"/>
        <v>190206.91</v>
      </c>
    </row>
    <row r="242" spans="1:13" ht="18.75" x14ac:dyDescent="0.3">
      <c r="A242" s="961"/>
      <c r="B242" s="950"/>
      <c r="C242" s="962"/>
      <c r="D242" s="960"/>
      <c r="E242" s="963">
        <f>+E210+E222+E232+E241</f>
        <v>1628000</v>
      </c>
      <c r="F242" s="964">
        <v>0</v>
      </c>
      <c r="G242" s="963">
        <f t="shared" ref="G242:M242" si="56">+G210+G222+G232+G241</f>
        <v>1628000</v>
      </c>
      <c r="H242" s="963">
        <f>+H210+H222+H232+H241</f>
        <v>46723.6</v>
      </c>
      <c r="I242" s="963">
        <f>+I210+I222+I232+I241</f>
        <v>75105.12000000001</v>
      </c>
      <c r="J242" s="963">
        <f t="shared" si="56"/>
        <v>49491.200000000004</v>
      </c>
      <c r="K242" s="963">
        <f>+K210+K222+K232+K241</f>
        <v>16076.960000000001</v>
      </c>
      <c r="L242" s="963">
        <f t="shared" si="56"/>
        <v>187396.88</v>
      </c>
      <c r="M242" s="963">
        <f t="shared" si="56"/>
        <v>1440603.12</v>
      </c>
    </row>
    <row r="243" spans="1:13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3"/>
      <c r="K243" s="963"/>
      <c r="L243" s="963"/>
      <c r="M243" s="965"/>
    </row>
    <row r="244" spans="1:13" ht="27.75" customHeight="1" x14ac:dyDescent="0.3">
      <c r="A244" s="1058" t="s">
        <v>865</v>
      </c>
      <c r="B244" s="1059"/>
      <c r="C244" s="1058">
        <f>+C222+C192+C184+C172+C167+C163+C157+C153+C148+C141+C134+C126+C118+C114+C103++C94+C81+C63+C57+C48+C43+C39+C25+C98+C108+C32+C130+C241+C232+C210+C176</f>
        <v>130</v>
      </c>
      <c r="D244" s="1058"/>
      <c r="E244" s="1076">
        <f>+E25+E32+E39+E43+E48+E57+E63+E81+E94+E98+E103+E108+E114+E118+E126+E130+E134+E141+E148+E153+E157+E163+E167+E172+E176+E184+E192+E210+E222+E232+E241</f>
        <v>6964000</v>
      </c>
      <c r="F244" s="1072">
        <v>0</v>
      </c>
      <c r="G244" s="1076">
        <f t="shared" ref="G244:M244" si="57">+G25+G32+G39+G43+G48+G57+G63+G81+G94+G98+G103+G108+G114+G118+G126+G130+G134+G141+G148+G153+G157+G163+G167+G172+G176+G184+G192+G210+G222+G232+G241</f>
        <v>6964000</v>
      </c>
      <c r="H244" s="1076">
        <f t="shared" si="57"/>
        <v>199866.8</v>
      </c>
      <c r="I244" s="1076">
        <f>+I25+I32+I39+I43+I48+I57+I63+I81+I94+I98+I103+I108+I114+I118+I126+I130+I134+I141+I148+I153+I157+I163+I167+I172+I176+I184+I192+I210+I222+I232+I241</f>
        <v>466841.41999999987</v>
      </c>
      <c r="J244" s="1076">
        <f t="shared" si="57"/>
        <v>210390.73999999993</v>
      </c>
      <c r="K244" s="1076">
        <f>+K241+K232+K222+K210++K192+K184++K176+K172+K167+K163+K157+K153+K148+K141+K134+K130+K126+K118+K114+K108+K103+K98+K94+K81+K63+K57+K48+K43+K39+K32+K25</f>
        <v>133168.59</v>
      </c>
      <c r="L244" s="1076">
        <f t="shared" si="57"/>
        <v>1010267.5499999999</v>
      </c>
      <c r="M244" s="1076">
        <f t="shared" si="57"/>
        <v>5953732.4499999993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13"/>
      <c r="K245" s="1324"/>
      <c r="L245" s="213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93"/>
      <c r="L246" s="1022"/>
      <c r="M246" s="1022"/>
    </row>
    <row r="247" spans="1:13" ht="15.75" x14ac:dyDescent="0.25">
      <c r="A247" s="853"/>
      <c r="B247" s="871"/>
      <c r="C247" s="853"/>
      <c r="D247" s="853"/>
      <c r="E247" s="1093"/>
      <c r="F247" s="853"/>
      <c r="G247" s="853"/>
      <c r="H247" s="869"/>
      <c r="I247" s="1092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93"/>
      <c r="K248" s="1093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93"/>
      <c r="K250" s="1093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73"/>
      <c r="B260" s="874"/>
      <c r="C260" s="873"/>
      <c r="D260" s="873"/>
      <c r="E260" s="875"/>
      <c r="F260" s="873"/>
      <c r="G260" s="873"/>
      <c r="H260" s="1094"/>
      <c r="I260" s="1094"/>
      <c r="J260" s="1094"/>
      <c r="K260" s="1094"/>
      <c r="L260" s="1094"/>
      <c r="M260" s="873"/>
    </row>
    <row r="261" spans="1:14" ht="15.75" x14ac:dyDescent="0.25">
      <c r="A261" s="873"/>
      <c r="B261" s="871"/>
      <c r="C261" s="873"/>
      <c r="D261" s="873"/>
      <c r="E261" s="875"/>
      <c r="F261" s="873"/>
      <c r="G261" s="873"/>
      <c r="H261" s="1094"/>
      <c r="I261" s="1094"/>
      <c r="J261" s="1094"/>
      <c r="K261" s="1094"/>
      <c r="L261" s="1094"/>
      <c r="M261" s="873"/>
    </row>
    <row r="262" spans="1:14" ht="15.75" x14ac:dyDescent="0.25">
      <c r="A262" s="871"/>
      <c r="B262" s="871"/>
      <c r="C262" s="871"/>
      <c r="D262" s="871"/>
      <c r="E262" s="876"/>
      <c r="F262" s="877"/>
      <c r="G262" s="878"/>
      <c r="H262" s="1380"/>
      <c r="I262" s="1095"/>
      <c r="J262" s="1095"/>
      <c r="K262" s="1095"/>
      <c r="L262" s="1095"/>
      <c r="M262" s="880"/>
    </row>
    <row r="263" spans="1:14" ht="15.75" x14ac:dyDescent="0.25">
      <c r="A263" s="1654" t="s">
        <v>1271</v>
      </c>
      <c r="B263" s="1654"/>
      <c r="C263" s="874"/>
      <c r="D263" s="874"/>
      <c r="E263" s="875"/>
      <c r="F263" s="873"/>
      <c r="G263" s="873"/>
      <c r="H263" s="1634" t="s">
        <v>852</v>
      </c>
      <c r="I263" s="1634"/>
      <c r="J263" s="1634"/>
      <c r="K263" s="1634"/>
      <c r="L263" s="1634"/>
      <c r="M263" s="1634"/>
    </row>
    <row r="264" spans="1:14" ht="15.75" x14ac:dyDescent="0.25">
      <c r="A264" s="930" t="s">
        <v>1376</v>
      </c>
      <c r="B264" s="871"/>
      <c r="C264" s="871"/>
      <c r="D264" s="871"/>
      <c r="E264" s="875"/>
      <c r="F264" s="873"/>
      <c r="H264" s="520"/>
      <c r="I264" s="1635" t="s">
        <v>1504</v>
      </c>
      <c r="J264" s="1635"/>
      <c r="K264" s="1635"/>
      <c r="L264" s="1635"/>
      <c r="M264" s="622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519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289.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6.7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874"/>
      <c r="B278" s="851"/>
      <c r="C278" s="874"/>
      <c r="D278" s="874"/>
      <c r="E278" s="883"/>
      <c r="F278" s="874"/>
      <c r="G278" s="884"/>
      <c r="H278" s="1381"/>
      <c r="I278" s="1094"/>
      <c r="J278" s="1096"/>
      <c r="K278" s="1096"/>
      <c r="L278" s="1096"/>
      <c r="M278" s="885"/>
    </row>
  </sheetData>
  <mergeCells count="20">
    <mergeCell ref="M17:M18"/>
    <mergeCell ref="A263:B263"/>
    <mergeCell ref="H263:M263"/>
    <mergeCell ref="I264:L264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8" max="12" man="1"/>
    <brk id="233" max="12" man="1"/>
  </rowBreaks>
  <drawing r:id="rId2"/>
</worksheet>
</file>

<file path=xl/worksheets/sheet3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0442-F5EF-4A88-B8A8-9F5CC9235FF9}">
  <dimension ref="A1:Q194"/>
  <sheetViews>
    <sheetView view="pageBreakPreview" zoomScale="89" zoomScaleNormal="100" zoomScaleSheetLayoutView="89" workbookViewId="0">
      <pane ySplit="12" topLeftCell="A187" activePane="bottomLeft" state="frozen"/>
      <selection pane="bottomLeft" activeCell="J177" sqref="J177"/>
    </sheetView>
  </sheetViews>
  <sheetFormatPr baseColWidth="10" defaultRowHeight="15" x14ac:dyDescent="0.25"/>
  <cols>
    <col min="1" max="1" width="4.140625" style="259" hidden="1" customWidth="1"/>
    <col min="2" max="2" width="54.42578125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507" t="s">
        <v>1502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  <c r="P5" s="1507"/>
    </row>
    <row r="6" spans="1:16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  <c r="P6" s="1507"/>
    </row>
    <row r="7" spans="1:16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  <c r="P7" s="1507"/>
    </row>
    <row r="8" spans="1:16" x14ac:dyDescent="0.25">
      <c r="B8" s="1507" t="s">
        <v>1814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  <c r="P8" s="1507"/>
    </row>
    <row r="9" spans="1:16" x14ac:dyDescent="0.25">
      <c r="B9" s="1585" t="s">
        <v>441</v>
      </c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  <c r="P9" s="1585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60" t="s">
        <v>7</v>
      </c>
      <c r="C11" s="1660" t="s">
        <v>937</v>
      </c>
      <c r="D11" s="1663" t="s">
        <v>10</v>
      </c>
      <c r="E11" s="1660" t="s">
        <v>832</v>
      </c>
      <c r="F11" s="1660" t="s">
        <v>834</v>
      </c>
      <c r="G11" s="1660" t="s">
        <v>209</v>
      </c>
      <c r="H11" s="1051" t="s">
        <v>12</v>
      </c>
      <c r="I11" s="1662" t="s">
        <v>13</v>
      </c>
      <c r="J11" s="1661" t="s">
        <v>14</v>
      </c>
      <c r="K11" s="1661" t="s">
        <v>15</v>
      </c>
      <c r="L11" s="1661" t="s">
        <v>16</v>
      </c>
      <c r="M11" s="1673" t="s">
        <v>17</v>
      </c>
      <c r="N11" s="1673" t="s">
        <v>18</v>
      </c>
      <c r="O11" s="1673" t="s">
        <v>19</v>
      </c>
      <c r="P11" s="1661" t="s">
        <v>20</v>
      </c>
    </row>
    <row r="12" spans="1:16" x14ac:dyDescent="0.25">
      <c r="A12" s="1378"/>
      <c r="B12" s="1660"/>
      <c r="C12" s="1660"/>
      <c r="D12" s="1663"/>
      <c r="E12" s="1660"/>
      <c r="F12" s="1660"/>
      <c r="G12" s="1660"/>
      <c r="H12" s="1051" t="s">
        <v>21</v>
      </c>
      <c r="I12" s="1662"/>
      <c r="J12" s="1661"/>
      <c r="K12" s="1661"/>
      <c r="L12" s="1661"/>
      <c r="M12" s="1673"/>
      <c r="N12" s="1673"/>
      <c r="O12" s="1673"/>
      <c r="P12" s="1661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1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1.7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45870</v>
      </c>
      <c r="G23" s="1084">
        <v>46023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68">
        <f>+K24+L24+M24+N24</f>
        <v>21945.98</v>
      </c>
      <c r="P24" s="457">
        <f>+J24-O24</f>
        <v>48054.020000000004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45839</v>
      </c>
      <c r="G25" s="855">
        <v>45992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SUM(H23:H25)</f>
        <v>280000</v>
      </c>
      <c r="I26" s="1112">
        <v>0</v>
      </c>
      <c r="J26" s="1145">
        <f t="shared" ref="J26:P26" si="2">SUM(J23:J25)</f>
        <v>280000</v>
      </c>
      <c r="K26" s="1145">
        <f t="shared" si="2"/>
        <v>8036</v>
      </c>
      <c r="L26" s="1145">
        <f t="shared" si="2"/>
        <v>32721.78</v>
      </c>
      <c r="M26" s="1145">
        <f t="shared" si="2"/>
        <v>8512</v>
      </c>
      <c r="N26" s="1145">
        <f t="shared" si="2"/>
        <v>13762.2</v>
      </c>
      <c r="O26" s="1145">
        <f t="shared" si="2"/>
        <v>63031.979999999996</v>
      </c>
      <c r="P26" s="1145">
        <f t="shared" si="2"/>
        <v>216968.02000000002</v>
      </c>
    </row>
    <row r="27" spans="1:16" ht="21" customHeight="1" x14ac:dyDescent="0.25">
      <c r="B27" s="490"/>
      <c r="C27" s="1223"/>
      <c r="D27" s="492"/>
      <c r="E27" s="465"/>
      <c r="F27" s="856"/>
      <c r="G27" s="857"/>
      <c r="H27" s="695"/>
      <c r="I27" s="1112"/>
      <c r="J27" s="494"/>
      <c r="K27" s="494"/>
      <c r="L27" s="494"/>
      <c r="M27" s="1145"/>
      <c r="N27" s="695"/>
      <c r="O27" s="695"/>
      <c r="P27" s="494"/>
    </row>
    <row r="28" spans="1:16" ht="21" customHeight="1" x14ac:dyDescent="0.25">
      <c r="B28" s="490" t="s">
        <v>838</v>
      </c>
      <c r="C28" s="1223"/>
      <c r="D28" s="492"/>
      <c r="E28" s="465"/>
      <c r="F28" s="858"/>
      <c r="G28" s="855"/>
      <c r="H28" s="697"/>
      <c r="I28" s="1112"/>
      <c r="J28" s="463"/>
      <c r="K28" s="463"/>
      <c r="L28" s="463"/>
      <c r="M28" s="1145"/>
      <c r="N28" s="697"/>
      <c r="O28" s="697"/>
      <c r="P28" s="463"/>
    </row>
    <row r="29" spans="1:16" ht="27" customHeight="1" x14ac:dyDescent="0.25">
      <c r="B29" s="496" t="s">
        <v>1579</v>
      </c>
      <c r="C29" s="497" t="s">
        <v>806</v>
      </c>
      <c r="D29" s="282" t="s">
        <v>1540</v>
      </c>
      <c r="E29" s="281" t="s">
        <v>1063</v>
      </c>
      <c r="F29" s="855">
        <v>45748</v>
      </c>
      <c r="G29" s="855">
        <v>45901</v>
      </c>
      <c r="H29" s="626">
        <v>115000</v>
      </c>
      <c r="I29" s="1111">
        <v>0</v>
      </c>
      <c r="J29" s="457">
        <v>115000</v>
      </c>
      <c r="K29" s="457">
        <v>3300.5</v>
      </c>
      <c r="L29" s="457">
        <v>15633.74</v>
      </c>
      <c r="M29" s="1149">
        <v>3496</v>
      </c>
      <c r="N29" s="468">
        <v>2568.4</v>
      </c>
      <c r="O29" s="468">
        <f>+K29+L29+M29+N29</f>
        <v>24998.639999999999</v>
      </c>
      <c r="P29" s="457">
        <f>+J29-O29</f>
        <v>90001.36</v>
      </c>
    </row>
    <row r="30" spans="1:16" ht="21" customHeight="1" x14ac:dyDescent="0.25">
      <c r="B30" s="466" t="s">
        <v>813</v>
      </c>
      <c r="C30" s="569"/>
      <c r="D30" s="492">
        <v>1</v>
      </c>
      <c r="E30" s="465"/>
      <c r="F30" s="500"/>
      <c r="G30" s="855"/>
      <c r="H30" s="695">
        <f>SUM(H29)</f>
        <v>115000</v>
      </c>
      <c r="I30" s="1112">
        <v>0</v>
      </c>
      <c r="J30" s="695">
        <f t="shared" ref="J30:P30" si="3">SUM(J29)</f>
        <v>115000</v>
      </c>
      <c r="K30" s="695">
        <f t="shared" si="3"/>
        <v>3300.5</v>
      </c>
      <c r="L30" s="695">
        <f t="shared" si="3"/>
        <v>15633.74</v>
      </c>
      <c r="M30" s="695">
        <f t="shared" si="3"/>
        <v>3496</v>
      </c>
      <c r="N30" s="695">
        <f t="shared" si="3"/>
        <v>2568.4</v>
      </c>
      <c r="O30" s="695">
        <f t="shared" si="3"/>
        <v>24998.639999999999</v>
      </c>
      <c r="P30" s="695">
        <f t="shared" si="3"/>
        <v>90001.36</v>
      </c>
    </row>
    <row r="31" spans="1:16" ht="21" customHeight="1" x14ac:dyDescent="0.25">
      <c r="B31" s="466"/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9.25" customHeight="1" x14ac:dyDescent="0.25">
      <c r="B33" s="275" t="s">
        <v>1580</v>
      </c>
      <c r="C33" s="1245" t="s">
        <v>806</v>
      </c>
      <c r="D33" s="1246" t="s">
        <v>1494</v>
      </c>
      <c r="E33" s="1247" t="s">
        <v>1063</v>
      </c>
      <c r="F33" s="1248">
        <v>45748</v>
      </c>
      <c r="G33" s="1248">
        <v>45901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2837</v>
      </c>
      <c r="O33" s="626">
        <f>SUM(K33:N33)</f>
        <v>17909.120000000003</v>
      </c>
      <c r="P33" s="1100">
        <f>+H33-O33</f>
        <v>72090.880000000005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695">
        <v>90000</v>
      </c>
      <c r="I34" s="1144">
        <v>0</v>
      </c>
      <c r="J34" s="695">
        <v>90000</v>
      </c>
      <c r="K34" s="695">
        <v>2583</v>
      </c>
      <c r="L34" s="695">
        <v>9753.1200000000008</v>
      </c>
      <c r="M34" s="1145">
        <v>2736</v>
      </c>
      <c r="N34" s="695">
        <v>2837</v>
      </c>
      <c r="O34" s="695">
        <v>17909.12</v>
      </c>
      <c r="P34" s="1099">
        <f>+H34-O34</f>
        <v>72090.880000000005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466" t="s">
        <v>1783</v>
      </c>
      <c r="C36" s="569"/>
      <c r="D36" s="492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695"/>
    </row>
    <row r="37" spans="2:16" ht="21" customHeight="1" x14ac:dyDescent="0.25">
      <c r="B37" s="275" t="s">
        <v>1654</v>
      </c>
      <c r="C37" s="124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5368.48</v>
      </c>
      <c r="M37" s="1149">
        <v>2128</v>
      </c>
      <c r="N37" s="626">
        <v>25</v>
      </c>
      <c r="O37" s="626">
        <f>SUM(K37:N37)</f>
        <v>9530.48</v>
      </c>
      <c r="P37" s="626">
        <f>+H37-O37</f>
        <v>60469.520000000004</v>
      </c>
    </row>
    <row r="38" spans="2:16" ht="21" customHeight="1" x14ac:dyDescent="0.25">
      <c r="B38" s="275" t="s">
        <v>875</v>
      </c>
      <c r="C38" s="124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5368.48</v>
      </c>
      <c r="M38" s="1149">
        <v>2128</v>
      </c>
      <c r="N38" s="626">
        <v>2517.7399999999998</v>
      </c>
      <c r="O38" s="626">
        <f>SUM(K38:N38)</f>
        <v>12023.22</v>
      </c>
      <c r="P38" s="626">
        <f>+H38-O38</f>
        <v>57976.78</v>
      </c>
    </row>
    <row r="39" spans="2:16" ht="21" customHeight="1" x14ac:dyDescent="0.25">
      <c r="B39" s="460" t="s">
        <v>1785</v>
      </c>
      <c r="C39" s="685" t="s">
        <v>807</v>
      </c>
      <c r="D39" s="1246" t="s">
        <v>1784</v>
      </c>
      <c r="E39" s="1247" t="s">
        <v>1063</v>
      </c>
      <c r="F39" s="855">
        <v>45839</v>
      </c>
      <c r="G39" s="855">
        <v>45992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25</v>
      </c>
      <c r="O39" s="626">
        <f>SUM(K39:N39)</f>
        <v>9530.48</v>
      </c>
      <c r="P39" s="626">
        <f>+H39-O39</f>
        <v>60469.520000000004</v>
      </c>
    </row>
    <row r="40" spans="2:16" ht="21" customHeight="1" x14ac:dyDescent="0.25">
      <c r="B40" s="466" t="s">
        <v>813</v>
      </c>
      <c r="C40" s="569"/>
      <c r="D40" s="492">
        <v>3</v>
      </c>
      <c r="E40" s="465"/>
      <c r="F40" s="500"/>
      <c r="G40" s="855"/>
      <c r="H40" s="695">
        <f>SUM(H37:H39)</f>
        <v>210000</v>
      </c>
      <c r="I40" s="1253">
        <v>0</v>
      </c>
      <c r="J40" s="695">
        <f t="shared" ref="J40:P40" si="4">SUM(J37:J39)</f>
        <v>210000</v>
      </c>
      <c r="K40" s="695">
        <f t="shared" si="4"/>
        <v>6027</v>
      </c>
      <c r="L40" s="695">
        <f t="shared" si="4"/>
        <v>16105.439999999999</v>
      </c>
      <c r="M40" s="695">
        <f t="shared" si="4"/>
        <v>6384</v>
      </c>
      <c r="N40" s="695">
        <f t="shared" si="4"/>
        <v>2567.7399999999998</v>
      </c>
      <c r="O40" s="695">
        <f t="shared" si="4"/>
        <v>31084.179999999997</v>
      </c>
      <c r="P40" s="695">
        <f t="shared" si="4"/>
        <v>178915.82</v>
      </c>
    </row>
    <row r="41" spans="2:16" ht="21" customHeight="1" x14ac:dyDescent="0.25">
      <c r="B41" s="466"/>
      <c r="C41" s="569"/>
      <c r="D41" s="492"/>
      <c r="E41" s="465"/>
      <c r="F41" s="500"/>
      <c r="G41" s="855"/>
      <c r="H41" s="695"/>
      <c r="I41" s="695"/>
      <c r="J41" s="695"/>
      <c r="K41" s="695"/>
      <c r="L41" s="695"/>
      <c r="M41" s="695"/>
      <c r="N41" s="695"/>
      <c r="O41" s="695"/>
      <c r="P41" s="695"/>
    </row>
    <row r="42" spans="2:16" ht="21" customHeight="1" x14ac:dyDescent="0.25">
      <c r="B42" s="466" t="s">
        <v>1126</v>
      </c>
      <c r="C42" s="569"/>
      <c r="D42" s="492"/>
      <c r="E42" s="465"/>
      <c r="F42" s="695"/>
      <c r="G42" s="696"/>
      <c r="H42" s="695"/>
      <c r="I42" s="1145"/>
      <c r="J42" s="695"/>
      <c r="K42" s="695"/>
      <c r="L42" s="695"/>
      <c r="M42" s="1145"/>
      <c r="N42" s="695"/>
      <c r="O42" s="153"/>
      <c r="P42" s="153"/>
    </row>
    <row r="43" spans="2:16" s="259" customFormat="1" ht="21" customHeight="1" x14ac:dyDescent="0.25">
      <c r="B43" s="1251" t="s">
        <v>917</v>
      </c>
      <c r="C43" s="1252" t="s">
        <v>807</v>
      </c>
      <c r="D43" s="1246" t="s">
        <v>607</v>
      </c>
      <c r="E43" s="1247" t="s">
        <v>1063</v>
      </c>
      <c r="F43" s="1248">
        <v>45748</v>
      </c>
      <c r="G43" s="1248">
        <v>45901</v>
      </c>
      <c r="H43" s="1100">
        <v>80000</v>
      </c>
      <c r="I43" s="1249">
        <v>0</v>
      </c>
      <c r="J43" s="1100">
        <v>80000</v>
      </c>
      <c r="K43" s="1100">
        <v>2296</v>
      </c>
      <c r="L43" s="1103">
        <v>7400.87</v>
      </c>
      <c r="M43" s="1250">
        <v>2432</v>
      </c>
      <c r="N43" s="626">
        <v>8903.93</v>
      </c>
      <c r="O43" s="468">
        <f>SUM(K43:N43)</f>
        <v>21032.799999999999</v>
      </c>
      <c r="P43" s="675">
        <f>+J43-O43</f>
        <v>58967.199999999997</v>
      </c>
    </row>
    <row r="44" spans="2:16" s="259" customFormat="1" ht="21" customHeight="1" x14ac:dyDescent="0.25">
      <c r="B44" s="1251" t="s">
        <v>1674</v>
      </c>
      <c r="C44" s="1252" t="s">
        <v>807</v>
      </c>
      <c r="D44" s="1246" t="s">
        <v>607</v>
      </c>
      <c r="E44" s="1247" t="s">
        <v>1063</v>
      </c>
      <c r="F44" s="855">
        <v>45839</v>
      </c>
      <c r="G44" s="855">
        <v>45992</v>
      </c>
      <c r="H44" s="1100">
        <v>70000</v>
      </c>
      <c r="I44" s="1249">
        <v>0</v>
      </c>
      <c r="J44" s="1100">
        <v>70000</v>
      </c>
      <c r="K44" s="1100">
        <v>2009</v>
      </c>
      <c r="L44" s="1103">
        <v>5025.38</v>
      </c>
      <c r="M44" s="1250">
        <v>2128</v>
      </c>
      <c r="N44" s="626">
        <v>1740.46</v>
      </c>
      <c r="O44" s="468">
        <f>SUM(K44:N44)</f>
        <v>10902.84</v>
      </c>
      <c r="P44" s="675">
        <f>+H44-O44</f>
        <v>59097.16</v>
      </c>
    </row>
    <row r="45" spans="2:16" ht="21" customHeight="1" x14ac:dyDescent="0.25">
      <c r="B45" s="466" t="s">
        <v>813</v>
      </c>
      <c r="C45" s="569"/>
      <c r="D45" s="492">
        <v>2</v>
      </c>
      <c r="E45" s="465"/>
      <c r="F45" s="695"/>
      <c r="G45" s="696"/>
      <c r="H45" s="1099">
        <f>SUM(H43:H44)</f>
        <v>150000</v>
      </c>
      <c r="I45" s="1253">
        <v>0</v>
      </c>
      <c r="J45" s="1099">
        <f t="shared" ref="J45:P45" si="5">SUM(J43:J44)</f>
        <v>150000</v>
      </c>
      <c r="K45" s="1099">
        <f t="shared" si="5"/>
        <v>4305</v>
      </c>
      <c r="L45" s="1099">
        <f t="shared" si="5"/>
        <v>12426.25</v>
      </c>
      <c r="M45" s="1099">
        <f t="shared" si="5"/>
        <v>4560</v>
      </c>
      <c r="N45" s="695">
        <f t="shared" si="5"/>
        <v>10644.39</v>
      </c>
      <c r="O45" s="695">
        <f t="shared" si="5"/>
        <v>31935.64</v>
      </c>
      <c r="P45" s="1099">
        <f t="shared" si="5"/>
        <v>118064.36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ht="21" customHeight="1" x14ac:dyDescent="0.25">
      <c r="B47" s="466" t="s">
        <v>1443</v>
      </c>
      <c r="C47" s="569"/>
      <c r="D47" s="492"/>
      <c r="E47" s="465"/>
      <c r="F47" s="500"/>
      <c r="G47" s="855"/>
      <c r="H47" s="695"/>
      <c r="I47" s="1144"/>
      <c r="J47" s="695"/>
      <c r="K47" s="695"/>
      <c r="L47" s="695"/>
      <c r="M47" s="1145"/>
      <c r="N47" s="695"/>
      <c r="O47" s="695"/>
      <c r="P47" s="695"/>
    </row>
    <row r="48" spans="2:16" s="259" customFormat="1" ht="21" customHeight="1" x14ac:dyDescent="0.25">
      <c r="B48" s="1251" t="s">
        <v>382</v>
      </c>
      <c r="C48" s="1252" t="s">
        <v>807</v>
      </c>
      <c r="D48" s="1246" t="s">
        <v>1749</v>
      </c>
      <c r="E48" s="1247" t="s">
        <v>1063</v>
      </c>
      <c r="F48" s="1248">
        <v>45809</v>
      </c>
      <c r="G48" s="1248">
        <v>45992</v>
      </c>
      <c r="H48" s="1100">
        <v>70000</v>
      </c>
      <c r="I48" s="1249">
        <v>0</v>
      </c>
      <c r="J48" s="1100">
        <v>70000</v>
      </c>
      <c r="K48" s="1100">
        <v>2009</v>
      </c>
      <c r="L48" s="1103">
        <v>5368.48</v>
      </c>
      <c r="M48" s="1250">
        <v>2128</v>
      </c>
      <c r="N48" s="626">
        <v>25</v>
      </c>
      <c r="O48" s="468">
        <f>+K48+L48+M48+N48</f>
        <v>9530.48</v>
      </c>
      <c r="P48" s="675">
        <f>+J48-O48</f>
        <v>60469.520000000004</v>
      </c>
    </row>
    <row r="49" spans="2:16" s="259" customFormat="1" ht="21" customHeight="1" x14ac:dyDescent="0.25">
      <c r="B49" s="466" t="s">
        <v>813</v>
      </c>
      <c r="C49" s="1252"/>
      <c r="D49" s="1325">
        <v>1</v>
      </c>
      <c r="E49" s="1247"/>
      <c r="F49" s="1248"/>
      <c r="G49" s="1248"/>
      <c r="H49" s="1099">
        <v>70000</v>
      </c>
      <c r="I49" s="1253">
        <v>0</v>
      </c>
      <c r="J49" s="1099">
        <v>70000</v>
      </c>
      <c r="K49" s="1099">
        <v>2009</v>
      </c>
      <c r="L49" s="1099">
        <v>5368.48</v>
      </c>
      <c r="M49" s="1099">
        <v>2128</v>
      </c>
      <c r="N49" s="695">
        <v>25</v>
      </c>
      <c r="O49" s="695">
        <f>SUM(K49:N49)</f>
        <v>9530.48</v>
      </c>
      <c r="P49" s="1099">
        <f>+H49-O49</f>
        <v>60469.520000000004</v>
      </c>
    </row>
    <row r="50" spans="2:16" ht="23.25" customHeight="1" x14ac:dyDescent="0.25">
      <c r="B50" s="466"/>
      <c r="C50" s="569"/>
      <c r="D50" s="492"/>
      <c r="E50" s="1247"/>
      <c r="F50" s="500"/>
      <c r="G50" s="855"/>
      <c r="H50" s="1099"/>
      <c r="I50" s="1253"/>
      <c r="J50" s="1099"/>
      <c r="K50" s="1099"/>
      <c r="L50" s="1099"/>
      <c r="M50" s="1099"/>
      <c r="N50" s="695"/>
      <c r="O50" s="695"/>
      <c r="P50" s="1099"/>
    </row>
    <row r="51" spans="2:16" ht="21" customHeight="1" x14ac:dyDescent="0.25">
      <c r="B51" s="466" t="s">
        <v>839</v>
      </c>
      <c r="C51" s="569"/>
      <c r="D51" s="492"/>
      <c r="E51" s="465"/>
      <c r="F51" s="500"/>
      <c r="G51" s="855"/>
      <c r="H51" s="695"/>
      <c r="I51" s="1144"/>
      <c r="J51" s="695"/>
      <c r="K51" s="695"/>
      <c r="L51" s="695"/>
      <c r="M51" s="1145"/>
      <c r="N51" s="695"/>
      <c r="O51" s="695"/>
      <c r="P51" s="695"/>
    </row>
    <row r="52" spans="2:16" ht="27.75" customHeight="1" x14ac:dyDescent="0.25">
      <c r="B52" s="286" t="s">
        <v>1581</v>
      </c>
      <c r="C52" s="685" t="s">
        <v>807</v>
      </c>
      <c r="D52" s="282" t="s">
        <v>1570</v>
      </c>
      <c r="E52" s="281" t="s">
        <v>1063</v>
      </c>
      <c r="F52" s="855">
        <v>45748</v>
      </c>
      <c r="G52" s="855">
        <v>45901</v>
      </c>
      <c r="H52" s="626">
        <v>150000</v>
      </c>
      <c r="I52" s="1169">
        <v>0</v>
      </c>
      <c r="J52" s="626">
        <v>150000</v>
      </c>
      <c r="K52" s="626">
        <v>4305</v>
      </c>
      <c r="L52" s="626">
        <v>23437.75</v>
      </c>
      <c r="M52" s="1149">
        <v>4560</v>
      </c>
      <c r="N52" s="626">
        <v>3912.66</v>
      </c>
      <c r="O52" s="626">
        <v>36215.410000000003</v>
      </c>
      <c r="P52" s="626">
        <v>113784.59</v>
      </c>
    </row>
    <row r="53" spans="2:16" ht="21" customHeight="1" x14ac:dyDescent="0.25">
      <c r="B53" s="453" t="s">
        <v>813</v>
      </c>
      <c r="C53" s="569"/>
      <c r="D53" s="492">
        <v>1</v>
      </c>
      <c r="E53" s="465"/>
      <c r="F53" s="500"/>
      <c r="G53" s="855"/>
      <c r="H53" s="695">
        <v>150000</v>
      </c>
      <c r="I53" s="1144">
        <v>0</v>
      </c>
      <c r="J53" s="695">
        <v>150000</v>
      </c>
      <c r="K53" s="695">
        <v>4305</v>
      </c>
      <c r="L53" s="695">
        <v>23437.75</v>
      </c>
      <c r="M53" s="1145">
        <v>4560</v>
      </c>
      <c r="N53" s="695">
        <v>3912.66</v>
      </c>
      <c r="O53" s="695">
        <v>36215.410000000003</v>
      </c>
      <c r="P53" s="695">
        <v>113784.59</v>
      </c>
    </row>
    <row r="54" spans="2:16" ht="21" customHeight="1" x14ac:dyDescent="0.25">
      <c r="B54" s="496"/>
      <c r="C54" s="684"/>
      <c r="D54" s="282"/>
      <c r="E54" s="281"/>
      <c r="F54" s="858"/>
      <c r="G54" s="855"/>
      <c r="H54" s="626"/>
      <c r="I54" s="1111"/>
      <c r="J54" s="457"/>
      <c r="K54" s="457"/>
      <c r="L54" s="457"/>
      <c r="M54" s="1149"/>
      <c r="N54" s="468"/>
      <c r="O54" s="468"/>
      <c r="P54" s="457"/>
    </row>
    <row r="55" spans="2:16" ht="21" customHeight="1" x14ac:dyDescent="0.25">
      <c r="B55" s="453" t="s">
        <v>1128</v>
      </c>
      <c r="C55" s="1224"/>
      <c r="D55" s="280"/>
      <c r="E55" s="280"/>
      <c r="F55" s="858"/>
      <c r="G55" s="855"/>
      <c r="H55" s="280"/>
      <c r="I55" s="1113"/>
      <c r="J55" s="487"/>
      <c r="K55" s="457"/>
      <c r="L55" s="457"/>
      <c r="M55" s="1149"/>
      <c r="N55" s="468"/>
      <c r="O55" s="468"/>
      <c r="P55" s="457"/>
    </row>
    <row r="56" spans="2:16" ht="29.25" customHeight="1" x14ac:dyDescent="0.25">
      <c r="B56" s="280" t="s">
        <v>461</v>
      </c>
      <c r="C56" s="685" t="s">
        <v>807</v>
      </c>
      <c r="D56" s="282" t="s">
        <v>1574</v>
      </c>
      <c r="E56" s="281" t="s">
        <v>1063</v>
      </c>
      <c r="F56" s="855">
        <v>45748</v>
      </c>
      <c r="G56" s="855">
        <v>45901</v>
      </c>
      <c r="H56" s="468">
        <v>115000</v>
      </c>
      <c r="I56" s="1111">
        <v>0</v>
      </c>
      <c r="J56" s="489">
        <v>115000</v>
      </c>
      <c r="K56" s="489">
        <v>3300.5</v>
      </c>
      <c r="L56" s="489">
        <v>15633.74</v>
      </c>
      <c r="M56" s="1149">
        <v>3496</v>
      </c>
      <c r="N56" s="861">
        <v>1431</v>
      </c>
      <c r="O56" s="468">
        <f>+K56+L56+M56+N56</f>
        <v>23861.239999999998</v>
      </c>
      <c r="P56" s="457">
        <f>+J56-O56</f>
        <v>91138.760000000009</v>
      </c>
    </row>
    <row r="57" spans="2:16" ht="21" customHeight="1" x14ac:dyDescent="0.25">
      <c r="B57" s="280" t="s">
        <v>1283</v>
      </c>
      <c r="C57" s="685" t="s">
        <v>807</v>
      </c>
      <c r="D57" s="282" t="s">
        <v>1495</v>
      </c>
      <c r="E57" s="281" t="s">
        <v>1281</v>
      </c>
      <c r="F57" s="855">
        <v>45748</v>
      </c>
      <c r="G57" s="855">
        <v>45901</v>
      </c>
      <c r="H57" s="468">
        <v>60000</v>
      </c>
      <c r="I57" s="1169">
        <v>0</v>
      </c>
      <c r="J57" s="628">
        <v>60000</v>
      </c>
      <c r="K57" s="628">
        <v>1722</v>
      </c>
      <c r="L57" s="628">
        <v>3486.68</v>
      </c>
      <c r="M57" s="1149">
        <v>1824</v>
      </c>
      <c r="N57" s="861">
        <v>728</v>
      </c>
      <c r="O57" s="468">
        <f>+K57+L57+M57+N57</f>
        <v>7760.68</v>
      </c>
      <c r="P57" s="468">
        <f>+J57-O57</f>
        <v>52239.32</v>
      </c>
    </row>
    <row r="58" spans="2:16" ht="21" customHeight="1" x14ac:dyDescent="0.25">
      <c r="B58" s="453" t="s">
        <v>813</v>
      </c>
      <c r="C58" s="1224"/>
      <c r="D58" s="453">
        <v>2</v>
      </c>
      <c r="E58" s="525"/>
      <c r="F58" s="500"/>
      <c r="G58" s="855"/>
      <c r="H58" s="695">
        <f>SUM(H56:H57)</f>
        <v>175000</v>
      </c>
      <c r="I58" s="1144">
        <f t="shared" ref="I58" si="6">SUM(I57)</f>
        <v>0</v>
      </c>
      <c r="J58" s="695">
        <f t="shared" ref="J58:P58" si="7">SUM(J56:J57)</f>
        <v>175000</v>
      </c>
      <c r="K58" s="695">
        <f t="shared" si="7"/>
        <v>5022.5</v>
      </c>
      <c r="L58" s="695">
        <f t="shared" si="7"/>
        <v>19120.419999999998</v>
      </c>
      <c r="M58" s="1145">
        <f t="shared" si="7"/>
        <v>5320</v>
      </c>
      <c r="N58" s="695">
        <f>SUM(N56:N57)</f>
        <v>2159</v>
      </c>
      <c r="O58" s="695">
        <f t="shared" si="7"/>
        <v>31621.919999999998</v>
      </c>
      <c r="P58" s="695">
        <f t="shared" si="7"/>
        <v>143378.08000000002</v>
      </c>
    </row>
    <row r="59" spans="2:16" ht="21" customHeight="1" x14ac:dyDescent="0.25">
      <c r="B59" s="461"/>
      <c r="C59" s="1225"/>
      <c r="D59" s="453"/>
      <c r="E59" s="525"/>
      <c r="F59" s="858"/>
      <c r="G59" s="855"/>
      <c r="H59" s="697"/>
      <c r="I59" s="1112"/>
      <c r="J59" s="522"/>
      <c r="K59" s="522"/>
      <c r="L59" s="522"/>
      <c r="M59" s="1145"/>
      <c r="N59" s="1173"/>
      <c r="O59" s="697"/>
      <c r="P59" s="463"/>
    </row>
    <row r="60" spans="2:16" ht="21" customHeight="1" x14ac:dyDescent="0.25">
      <c r="B60" s="1014" t="s">
        <v>1575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s="259" customFormat="1" ht="30.75" customHeight="1" x14ac:dyDescent="0.25">
      <c r="B61" s="1251" t="s">
        <v>1582</v>
      </c>
      <c r="C61" s="1252" t="s">
        <v>807</v>
      </c>
      <c r="D61" s="1246" t="s">
        <v>1571</v>
      </c>
      <c r="E61" s="1247" t="s">
        <v>1063</v>
      </c>
      <c r="F61" s="1084">
        <v>45870</v>
      </c>
      <c r="G61" s="1084">
        <v>46023</v>
      </c>
      <c r="H61" s="1100">
        <v>95000</v>
      </c>
      <c r="I61" s="1249">
        <v>0</v>
      </c>
      <c r="J61" s="1100">
        <v>95000</v>
      </c>
      <c r="K61" s="1100">
        <v>2726.5</v>
      </c>
      <c r="L61" s="1103">
        <v>10929.24</v>
      </c>
      <c r="M61" s="1250">
        <v>2888</v>
      </c>
      <c r="N61" s="626">
        <v>18566.330000000002</v>
      </c>
      <c r="O61" s="468">
        <f>+K61+L61+M61+N61</f>
        <v>35110.07</v>
      </c>
      <c r="P61" s="675">
        <f>+J61-O61</f>
        <v>59889.93</v>
      </c>
    </row>
    <row r="62" spans="2:16" ht="21" customHeight="1" x14ac:dyDescent="0.25">
      <c r="B62" s="453" t="s">
        <v>813</v>
      </c>
      <c r="C62" s="685"/>
      <c r="D62" s="453">
        <v>1</v>
      </c>
      <c r="E62" s="281"/>
      <c r="F62" s="1019"/>
      <c r="G62" s="857"/>
      <c r="H62" s="697">
        <f>SUM(H61)</f>
        <v>95000</v>
      </c>
      <c r="I62" s="1144">
        <f>SUM(I61)</f>
        <v>0</v>
      </c>
      <c r="J62" s="697">
        <f t="shared" ref="J62:P62" si="8">SUM(J61)</f>
        <v>95000</v>
      </c>
      <c r="K62" s="697">
        <f t="shared" si="8"/>
        <v>2726.5</v>
      </c>
      <c r="L62" s="697">
        <f t="shared" si="8"/>
        <v>10929.24</v>
      </c>
      <c r="M62" s="1145">
        <f t="shared" si="8"/>
        <v>2888</v>
      </c>
      <c r="N62" s="697">
        <f>SUM(N61)</f>
        <v>18566.330000000002</v>
      </c>
      <c r="O62" s="697">
        <f t="shared" si="8"/>
        <v>35110.07</v>
      </c>
      <c r="P62" s="697">
        <f t="shared" si="8"/>
        <v>59889.93</v>
      </c>
    </row>
    <row r="63" spans="2:16" ht="21" customHeight="1" x14ac:dyDescent="0.25">
      <c r="B63" s="496"/>
      <c r="C63" s="684"/>
      <c r="D63" s="282"/>
      <c r="E63" s="281"/>
      <c r="F63" s="856"/>
      <c r="G63" s="857"/>
      <c r="H63" s="626"/>
      <c r="I63" s="1111"/>
      <c r="J63" s="457"/>
      <c r="K63" s="457"/>
      <c r="L63" s="457"/>
      <c r="M63" s="1149"/>
      <c r="N63" s="468"/>
      <c r="O63" s="468"/>
      <c r="P63" s="457"/>
    </row>
    <row r="64" spans="2:16" ht="32.25" customHeight="1" x14ac:dyDescent="0.25">
      <c r="B64" s="1014" t="s">
        <v>1136</v>
      </c>
      <c r="C64" s="570"/>
      <c r="D64" s="492"/>
      <c r="E64" s="465"/>
      <c r="F64" s="1019"/>
      <c r="G64" s="857"/>
      <c r="H64" s="695"/>
      <c r="I64" s="1144"/>
      <c r="J64" s="697"/>
      <c r="K64" s="697"/>
      <c r="L64" s="697"/>
      <c r="M64" s="1145"/>
      <c r="N64" s="697"/>
      <c r="O64" s="697"/>
      <c r="P64" s="697"/>
    </row>
    <row r="65" spans="2:16" ht="31.5" customHeight="1" x14ac:dyDescent="0.25">
      <c r="B65" s="153" t="s">
        <v>1583</v>
      </c>
      <c r="C65" s="685" t="s">
        <v>806</v>
      </c>
      <c r="D65" s="749" t="s">
        <v>1572</v>
      </c>
      <c r="E65" s="281" t="s">
        <v>1063</v>
      </c>
      <c r="F65" s="855">
        <v>45839</v>
      </c>
      <c r="G65" s="855">
        <v>45992</v>
      </c>
      <c r="H65" s="626">
        <v>120000</v>
      </c>
      <c r="I65" s="1169">
        <v>0</v>
      </c>
      <c r="J65" s="468">
        <v>120000</v>
      </c>
      <c r="K65" s="468">
        <v>3444</v>
      </c>
      <c r="L65" s="468">
        <v>16809.87</v>
      </c>
      <c r="M65" s="1149">
        <v>3648</v>
      </c>
      <c r="N65" s="468">
        <v>2568.4</v>
      </c>
      <c r="O65" s="468">
        <f>+K65+L65+M65+N65</f>
        <v>26470.27</v>
      </c>
      <c r="P65" s="626">
        <f>+J65-O65</f>
        <v>93529.73</v>
      </c>
    </row>
    <row r="66" spans="2:16" s="259" customFormat="1" ht="21" customHeight="1" x14ac:dyDescent="0.25">
      <c r="B66" s="1251" t="s">
        <v>1750</v>
      </c>
      <c r="C66" s="1252" t="s">
        <v>807</v>
      </c>
      <c r="D66" s="1246" t="s">
        <v>1751</v>
      </c>
      <c r="E66" s="1247" t="s">
        <v>1063</v>
      </c>
      <c r="F66" s="1248">
        <v>45809</v>
      </c>
      <c r="G66" s="1248">
        <v>45992</v>
      </c>
      <c r="H66" s="1100">
        <v>50000</v>
      </c>
      <c r="I66" s="1249">
        <v>0</v>
      </c>
      <c r="J66" s="1100">
        <v>50000</v>
      </c>
      <c r="K66" s="1100">
        <v>1435</v>
      </c>
      <c r="L66" s="1103">
        <v>1854</v>
      </c>
      <c r="M66" s="1250">
        <v>1520</v>
      </c>
      <c r="N66" s="626">
        <v>25</v>
      </c>
      <c r="O66" s="468">
        <f>+K66+L66+M66+N66</f>
        <v>4834</v>
      </c>
      <c r="P66" s="675">
        <f>+J66-O66</f>
        <v>45166</v>
      </c>
    </row>
    <row r="67" spans="2:16" ht="21" customHeight="1" x14ac:dyDescent="0.25">
      <c r="B67" s="496" t="s">
        <v>1352</v>
      </c>
      <c r="C67" s="684" t="s">
        <v>806</v>
      </c>
      <c r="D67" s="286" t="s">
        <v>1635</v>
      </c>
      <c r="E67" s="281" t="s">
        <v>1063</v>
      </c>
      <c r="F67" s="855">
        <v>45748</v>
      </c>
      <c r="G67" s="855">
        <v>45901</v>
      </c>
      <c r="H67" s="626">
        <v>55000</v>
      </c>
      <c r="I67" s="1111">
        <v>0</v>
      </c>
      <c r="J67" s="457">
        <v>55000</v>
      </c>
      <c r="K67" s="457">
        <v>1578.5</v>
      </c>
      <c r="L67" s="457">
        <v>2559.6799999999998</v>
      </c>
      <c r="M67" s="1149">
        <v>1672</v>
      </c>
      <c r="N67" s="468">
        <v>25</v>
      </c>
      <c r="O67" s="468">
        <v>5835.18</v>
      </c>
      <c r="P67" s="498">
        <f>+J67-O67</f>
        <v>49164.82</v>
      </c>
    </row>
    <row r="68" spans="2:16" ht="21" customHeight="1" x14ac:dyDescent="0.25">
      <c r="B68" s="466" t="s">
        <v>813</v>
      </c>
      <c r="C68" s="569"/>
      <c r="D68" s="492">
        <v>3</v>
      </c>
      <c r="E68" s="465"/>
      <c r="F68" s="500"/>
      <c r="G68" s="855"/>
      <c r="H68" s="697">
        <f>SUM(H65:H67)</f>
        <v>225000</v>
      </c>
      <c r="I68" s="1144">
        <f t="shared" ref="I68" si="9">SUM(I67)</f>
        <v>0</v>
      </c>
      <c r="J68" s="697">
        <f t="shared" ref="J68:P68" si="10">SUM(J65:J67)</f>
        <v>225000</v>
      </c>
      <c r="K68" s="697">
        <f>SUM(K65:K67)</f>
        <v>6457.5</v>
      </c>
      <c r="L68" s="697">
        <f t="shared" si="10"/>
        <v>21223.55</v>
      </c>
      <c r="M68" s="1145">
        <f t="shared" si="10"/>
        <v>6840</v>
      </c>
      <c r="N68" s="697">
        <f>SUM(N65:N67)</f>
        <v>2618.4</v>
      </c>
      <c r="O68" s="697">
        <f t="shared" si="10"/>
        <v>37139.449999999997</v>
      </c>
      <c r="P68" s="697">
        <f t="shared" si="10"/>
        <v>187860.55</v>
      </c>
    </row>
    <row r="69" spans="2:16" ht="21" customHeight="1" x14ac:dyDescent="0.25">
      <c r="B69" s="466"/>
      <c r="C69" s="569"/>
      <c r="D69" s="492"/>
      <c r="E69" s="465"/>
      <c r="F69" s="500"/>
      <c r="G69" s="855"/>
      <c r="H69" s="697"/>
      <c r="I69" s="1144"/>
      <c r="J69" s="697"/>
      <c r="K69" s="697"/>
      <c r="L69" s="697"/>
      <c r="M69" s="1145"/>
      <c r="N69" s="697"/>
      <c r="O69" s="697"/>
      <c r="P69" s="697"/>
    </row>
    <row r="70" spans="2:16" ht="21" customHeight="1" x14ac:dyDescent="0.25">
      <c r="B70" s="466" t="s">
        <v>1791</v>
      </c>
      <c r="C70" s="569"/>
      <c r="D70" s="492"/>
      <c r="E70" s="465"/>
      <c r="F70" s="500"/>
      <c r="G70" s="855"/>
      <c r="H70" s="697"/>
      <c r="I70" s="1144"/>
      <c r="J70" s="697"/>
      <c r="K70" s="697"/>
      <c r="L70" s="697"/>
      <c r="M70" s="1145"/>
      <c r="N70" s="697"/>
      <c r="O70" s="697"/>
      <c r="P70" s="697"/>
    </row>
    <row r="71" spans="2:16" ht="21" customHeight="1" x14ac:dyDescent="0.25">
      <c r="B71" s="286" t="s">
        <v>1793</v>
      </c>
      <c r="C71" s="685" t="s">
        <v>807</v>
      </c>
      <c r="D71" s="282" t="s">
        <v>1794</v>
      </c>
      <c r="E71" s="281" t="s">
        <v>1063</v>
      </c>
      <c r="F71" s="855">
        <v>45839</v>
      </c>
      <c r="G71" s="855">
        <v>45992</v>
      </c>
      <c r="H71" s="626">
        <v>120000</v>
      </c>
      <c r="I71" s="1169">
        <v>0</v>
      </c>
      <c r="J71" s="468">
        <v>120000</v>
      </c>
      <c r="K71" s="468">
        <v>3444</v>
      </c>
      <c r="L71" s="468">
        <v>16809.87</v>
      </c>
      <c r="M71" s="1149">
        <v>3648</v>
      </c>
      <c r="N71" s="468">
        <v>25</v>
      </c>
      <c r="O71" s="468">
        <f>SUM(K71:N71)</f>
        <v>23926.87</v>
      </c>
      <c r="P71" s="468">
        <f>+H71-O71</f>
        <v>96073.13</v>
      </c>
    </row>
    <row r="72" spans="2:16" ht="21" customHeight="1" x14ac:dyDescent="0.25">
      <c r="B72" s="466" t="s">
        <v>813</v>
      </c>
      <c r="C72" s="569"/>
      <c r="D72" s="492">
        <v>1</v>
      </c>
      <c r="E72" s="465"/>
      <c r="F72" s="500"/>
      <c r="G72" s="855"/>
      <c r="H72" s="695">
        <v>120000</v>
      </c>
      <c r="I72" s="1144">
        <v>0</v>
      </c>
      <c r="J72" s="697">
        <v>120000</v>
      </c>
      <c r="K72" s="697">
        <v>3444</v>
      </c>
      <c r="L72" s="697">
        <v>16809.87</v>
      </c>
      <c r="M72" s="1145">
        <v>3648</v>
      </c>
      <c r="N72" s="697">
        <v>25</v>
      </c>
      <c r="O72" s="697">
        <f>SUM(K72:N72)</f>
        <v>23926.87</v>
      </c>
      <c r="P72" s="697">
        <f>+H72-O72</f>
        <v>96073.13</v>
      </c>
    </row>
    <row r="73" spans="2:16" ht="21" customHeight="1" x14ac:dyDescent="0.25">
      <c r="B73" s="466"/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453" t="s">
        <v>1515</v>
      </c>
      <c r="C74" s="569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2.25" customHeight="1" x14ac:dyDescent="0.25">
      <c r="B75" s="280" t="s">
        <v>1584</v>
      </c>
      <c r="C75" s="685" t="s">
        <v>806</v>
      </c>
      <c r="D75" s="282" t="s">
        <v>1357</v>
      </c>
      <c r="E75" s="281" t="s">
        <v>1063</v>
      </c>
      <c r="F75" s="855">
        <v>45778</v>
      </c>
      <c r="G75" s="855">
        <v>45931</v>
      </c>
      <c r="H75" s="626">
        <v>125000</v>
      </c>
      <c r="I75" s="1111">
        <v>0</v>
      </c>
      <c r="J75" s="1038">
        <v>125000</v>
      </c>
      <c r="K75" s="1038">
        <v>3587.5</v>
      </c>
      <c r="L75" s="1037">
        <v>17985.990000000002</v>
      </c>
      <c r="M75" s="1150">
        <v>3800</v>
      </c>
      <c r="N75" s="1038">
        <v>25</v>
      </c>
      <c r="O75" s="468">
        <f t="shared" ref="O75:O80" si="11">+K75+L75+M75+N75</f>
        <v>25398.49</v>
      </c>
      <c r="P75" s="498">
        <f t="shared" ref="P75:P80" si="12">+J75-O75</f>
        <v>99601.51</v>
      </c>
    </row>
    <row r="76" spans="2:16" ht="32.25" customHeight="1" x14ac:dyDescent="0.25">
      <c r="B76" s="280" t="s">
        <v>1585</v>
      </c>
      <c r="C76" s="685" t="s">
        <v>806</v>
      </c>
      <c r="D76" s="282" t="s">
        <v>1357</v>
      </c>
      <c r="E76" s="281" t="s">
        <v>1063</v>
      </c>
      <c r="F76" s="855">
        <v>45778</v>
      </c>
      <c r="G76" s="855">
        <v>45931</v>
      </c>
      <c r="H76" s="626">
        <v>125000</v>
      </c>
      <c r="I76" s="1111">
        <v>0</v>
      </c>
      <c r="J76" s="1038">
        <v>125000</v>
      </c>
      <c r="K76" s="1038">
        <v>3587.5</v>
      </c>
      <c r="L76" s="1037">
        <v>17985.990000000002</v>
      </c>
      <c r="M76" s="1150">
        <v>3800</v>
      </c>
      <c r="N76" s="1038">
        <v>25</v>
      </c>
      <c r="O76" s="468">
        <f t="shared" si="11"/>
        <v>25398.49</v>
      </c>
      <c r="P76" s="498">
        <f t="shared" si="12"/>
        <v>99601.51</v>
      </c>
    </row>
    <row r="77" spans="2:16" ht="32.25" customHeight="1" x14ac:dyDescent="0.25">
      <c r="B77" s="280" t="s">
        <v>1586</v>
      </c>
      <c r="C77" s="685" t="s">
        <v>806</v>
      </c>
      <c r="D77" s="282" t="s">
        <v>1355</v>
      </c>
      <c r="E77" s="281" t="s">
        <v>1063</v>
      </c>
      <c r="F77" s="855">
        <v>45748</v>
      </c>
      <c r="G77" s="855">
        <v>45901</v>
      </c>
      <c r="H77" s="626">
        <v>125000</v>
      </c>
      <c r="I77" s="1111">
        <v>0</v>
      </c>
      <c r="J77" s="1038">
        <v>125000</v>
      </c>
      <c r="K77" s="1038">
        <v>3587.5</v>
      </c>
      <c r="L77" s="1037">
        <v>17985.990000000002</v>
      </c>
      <c r="M77" s="1150">
        <v>3800</v>
      </c>
      <c r="N77" s="1038">
        <v>25</v>
      </c>
      <c r="O77" s="468">
        <f t="shared" si="11"/>
        <v>25398.49</v>
      </c>
      <c r="P77" s="498">
        <f t="shared" si="12"/>
        <v>99601.51</v>
      </c>
    </row>
    <row r="78" spans="2:16" ht="32.25" customHeight="1" x14ac:dyDescent="0.25">
      <c r="B78" s="153" t="s">
        <v>1587</v>
      </c>
      <c r="C78" s="685" t="s">
        <v>806</v>
      </c>
      <c r="D78" s="282" t="s">
        <v>1357</v>
      </c>
      <c r="E78" s="281" t="s">
        <v>1063</v>
      </c>
      <c r="F78" s="855">
        <v>45748</v>
      </c>
      <c r="G78" s="855">
        <v>45901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si="11"/>
        <v>25398.49</v>
      </c>
      <c r="P78" s="498">
        <f t="shared" si="12"/>
        <v>99601.51</v>
      </c>
    </row>
    <row r="79" spans="2:16" ht="32.25" customHeight="1" x14ac:dyDescent="0.25">
      <c r="B79" s="280" t="s">
        <v>1588</v>
      </c>
      <c r="C79" s="685" t="s">
        <v>806</v>
      </c>
      <c r="D79" s="282" t="s">
        <v>1357</v>
      </c>
      <c r="E79" s="281" t="s">
        <v>1063</v>
      </c>
      <c r="F79" s="855">
        <v>45748</v>
      </c>
      <c r="G79" s="855">
        <v>45901</v>
      </c>
      <c r="H79" s="626">
        <v>125000</v>
      </c>
      <c r="I79" s="1169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11"/>
        <v>25398.49</v>
      </c>
      <c r="P79" s="626">
        <f t="shared" si="12"/>
        <v>99601.51</v>
      </c>
    </row>
    <row r="80" spans="2:16" ht="32.25" customHeight="1" x14ac:dyDescent="0.25">
      <c r="B80" s="280" t="s">
        <v>1589</v>
      </c>
      <c r="C80" s="685" t="s">
        <v>807</v>
      </c>
      <c r="D80" s="282" t="s">
        <v>1357</v>
      </c>
      <c r="E80" s="281" t="s">
        <v>1063</v>
      </c>
      <c r="F80" s="855">
        <v>45748</v>
      </c>
      <c r="G80" s="855">
        <v>45901</v>
      </c>
      <c r="H80" s="626">
        <v>135000</v>
      </c>
      <c r="I80" s="1169">
        <v>0</v>
      </c>
      <c r="J80" s="1038">
        <v>135000</v>
      </c>
      <c r="K80" s="1038">
        <v>3874.5</v>
      </c>
      <c r="L80" s="1038">
        <v>19909.38</v>
      </c>
      <c r="M80" s="1150">
        <v>4104</v>
      </c>
      <c r="N80" s="1038">
        <v>1740.46</v>
      </c>
      <c r="O80" s="468">
        <f t="shared" si="11"/>
        <v>29628.34</v>
      </c>
      <c r="P80" s="626">
        <f t="shared" si="12"/>
        <v>105371.66</v>
      </c>
    </row>
    <row r="81" spans="2:16" ht="33" customHeight="1" x14ac:dyDescent="0.25">
      <c r="B81" s="153" t="s">
        <v>1590</v>
      </c>
      <c r="C81" s="685" t="s">
        <v>807</v>
      </c>
      <c r="D81" s="282" t="s">
        <v>1357</v>
      </c>
      <c r="E81" s="281" t="s">
        <v>1063</v>
      </c>
      <c r="F81" s="855">
        <v>45748</v>
      </c>
      <c r="G81" s="855">
        <v>45901</v>
      </c>
      <c r="H81" s="626">
        <v>125000</v>
      </c>
      <c r="I81" s="1111">
        <v>0</v>
      </c>
      <c r="J81" s="1038">
        <v>125000</v>
      </c>
      <c r="K81" s="1038">
        <v>3587.5</v>
      </c>
      <c r="L81" s="1038">
        <v>17985.990000000002</v>
      </c>
      <c r="M81" s="1150">
        <v>3800</v>
      </c>
      <c r="N81" s="1038">
        <v>25</v>
      </c>
      <c r="O81" s="468">
        <v>25398.49</v>
      </c>
      <c r="P81" s="498">
        <v>99601.51</v>
      </c>
    </row>
    <row r="82" spans="2:16" ht="21" customHeight="1" x14ac:dyDescent="0.25">
      <c r="B82" s="466" t="s">
        <v>813</v>
      </c>
      <c r="C82" s="569"/>
      <c r="D82" s="492">
        <v>7</v>
      </c>
      <c r="E82" s="465"/>
      <c r="F82" s="500"/>
      <c r="G82" s="855"/>
      <c r="H82" s="697">
        <f>SUM(H75:H81)</f>
        <v>885000</v>
      </c>
      <c r="I82" s="1112">
        <v>0</v>
      </c>
      <c r="J82" s="697">
        <f t="shared" ref="J82:P82" si="13">SUM(J75:J81)</f>
        <v>885000</v>
      </c>
      <c r="K82" s="697">
        <f t="shared" si="13"/>
        <v>25399.5</v>
      </c>
      <c r="L82" s="697">
        <f t="shared" si="13"/>
        <v>127825.32000000002</v>
      </c>
      <c r="M82" s="1145">
        <f t="shared" si="13"/>
        <v>26904</v>
      </c>
      <c r="N82" s="697">
        <f t="shared" si="13"/>
        <v>1890.46</v>
      </c>
      <c r="O82" s="697">
        <f t="shared" si="13"/>
        <v>182019.28</v>
      </c>
      <c r="P82" s="697">
        <f t="shared" si="13"/>
        <v>702980.72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5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66" t="s">
        <v>821</v>
      </c>
      <c r="C84" s="569"/>
      <c r="D84" s="492"/>
      <c r="E84" s="465"/>
      <c r="F84" s="500"/>
      <c r="G84" s="855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0.75" customHeight="1" x14ac:dyDescent="0.25">
      <c r="B85" s="286" t="s">
        <v>593</v>
      </c>
      <c r="C85" s="685" t="s">
        <v>806</v>
      </c>
      <c r="D85" s="282" t="s">
        <v>1541</v>
      </c>
      <c r="E85" s="281" t="s">
        <v>1063</v>
      </c>
      <c r="F85" s="855">
        <v>45748</v>
      </c>
      <c r="G85" s="855">
        <v>45901</v>
      </c>
      <c r="H85" s="626">
        <v>150000</v>
      </c>
      <c r="I85" s="1169">
        <v>0</v>
      </c>
      <c r="J85" s="468">
        <v>150000</v>
      </c>
      <c r="K85" s="468">
        <v>4305</v>
      </c>
      <c r="L85" s="468">
        <v>23866.62</v>
      </c>
      <c r="M85" s="1149">
        <v>4560</v>
      </c>
      <c r="N85" s="468">
        <v>2568.4</v>
      </c>
      <c r="O85" s="468">
        <v>35300.019999999997</v>
      </c>
      <c r="P85" s="468">
        <f t="shared" ref="P85:P90" si="14">+J85-O85</f>
        <v>114699.98000000001</v>
      </c>
    </row>
    <row r="86" spans="2:16" ht="24.75" customHeight="1" x14ac:dyDescent="0.25">
      <c r="B86" s="286" t="s">
        <v>1591</v>
      </c>
      <c r="C86" s="684" t="s">
        <v>806</v>
      </c>
      <c r="D86" s="282" t="s">
        <v>489</v>
      </c>
      <c r="E86" s="281" t="s">
        <v>1063</v>
      </c>
      <c r="F86" s="855">
        <v>45748</v>
      </c>
      <c r="G86" s="855">
        <v>45901</v>
      </c>
      <c r="H86" s="626">
        <v>70000</v>
      </c>
      <c r="I86" s="1111">
        <v>0</v>
      </c>
      <c r="J86" s="457">
        <v>70000</v>
      </c>
      <c r="K86" s="457">
        <v>2009</v>
      </c>
      <c r="L86" s="457">
        <v>5368.48</v>
      </c>
      <c r="M86" s="1149">
        <v>2128</v>
      </c>
      <c r="N86" s="468">
        <v>25</v>
      </c>
      <c r="O86" s="468">
        <f>+K86+L86+M86+N86</f>
        <v>9530.48</v>
      </c>
      <c r="P86" s="457">
        <f t="shared" si="14"/>
        <v>60469.520000000004</v>
      </c>
    </row>
    <row r="87" spans="2:16" ht="24.75" customHeight="1" x14ac:dyDescent="0.25">
      <c r="B87" s="286" t="s">
        <v>1288</v>
      </c>
      <c r="C87" s="685" t="s">
        <v>807</v>
      </c>
      <c r="D87" s="282" t="s">
        <v>417</v>
      </c>
      <c r="E87" s="281" t="s">
        <v>1063</v>
      </c>
      <c r="F87" s="855">
        <v>45748</v>
      </c>
      <c r="G87" s="855">
        <v>45901</v>
      </c>
      <c r="H87" s="626">
        <v>70000</v>
      </c>
      <c r="I87" s="1169">
        <v>0</v>
      </c>
      <c r="J87" s="468">
        <v>70000</v>
      </c>
      <c r="K87" s="468">
        <v>2009</v>
      </c>
      <c r="L87" s="468">
        <v>5368.48</v>
      </c>
      <c r="M87" s="1149">
        <v>2128</v>
      </c>
      <c r="N87" s="468">
        <v>25</v>
      </c>
      <c r="O87" s="468">
        <f>+K87+L87+M87+N87</f>
        <v>9530.48</v>
      </c>
      <c r="P87" s="468">
        <f t="shared" si="14"/>
        <v>60469.520000000004</v>
      </c>
    </row>
    <row r="88" spans="2:16" ht="24.75" customHeight="1" x14ac:dyDescent="0.25">
      <c r="B88" s="286" t="s">
        <v>1496</v>
      </c>
      <c r="C88" s="685" t="s">
        <v>806</v>
      </c>
      <c r="D88" s="282" t="s">
        <v>489</v>
      </c>
      <c r="E88" s="281" t="s">
        <v>1063</v>
      </c>
      <c r="F88" s="855">
        <v>45839</v>
      </c>
      <c r="G88" s="855">
        <v>45992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>+K88+L88+M88+N88</f>
        <v>9530.48</v>
      </c>
      <c r="P88" s="468">
        <f t="shared" si="14"/>
        <v>60469.520000000004</v>
      </c>
    </row>
    <row r="89" spans="2:16" ht="21" customHeight="1" x14ac:dyDescent="0.25">
      <c r="B89" s="153" t="s">
        <v>1599</v>
      </c>
      <c r="C89" s="684" t="s">
        <v>806</v>
      </c>
      <c r="D89" s="282" t="s">
        <v>417</v>
      </c>
      <c r="E89" s="286" t="s">
        <v>1063</v>
      </c>
      <c r="F89" s="855">
        <v>45962</v>
      </c>
      <c r="G89" s="855">
        <v>45901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25</v>
      </c>
      <c r="O89" s="468">
        <f>+K89+L89+M89+N89</f>
        <v>9530.48</v>
      </c>
      <c r="P89" s="457">
        <f t="shared" si="14"/>
        <v>60469.520000000004</v>
      </c>
    </row>
    <row r="90" spans="2:16" ht="21" customHeight="1" x14ac:dyDescent="0.25">
      <c r="B90" s="153" t="s">
        <v>1786</v>
      </c>
      <c r="C90" s="684" t="s">
        <v>806</v>
      </c>
      <c r="D90" s="282" t="s">
        <v>417</v>
      </c>
      <c r="E90" s="286" t="s">
        <v>1063</v>
      </c>
      <c r="F90" s="855">
        <v>45839</v>
      </c>
      <c r="G90" s="855">
        <v>45992</v>
      </c>
      <c r="H90" s="626">
        <v>60000</v>
      </c>
      <c r="I90" s="1111">
        <v>0</v>
      </c>
      <c r="J90" s="457">
        <v>60000</v>
      </c>
      <c r="K90" s="457">
        <v>1722</v>
      </c>
      <c r="L90" s="457">
        <v>3486.68</v>
      </c>
      <c r="M90" s="1149">
        <v>1824</v>
      </c>
      <c r="N90" s="468">
        <v>25</v>
      </c>
      <c r="O90" s="468">
        <f>+K90+L90+M90+N90</f>
        <v>7057.68</v>
      </c>
      <c r="P90" s="457">
        <f t="shared" si="14"/>
        <v>52942.32</v>
      </c>
    </row>
    <row r="91" spans="2:16" ht="21" customHeight="1" x14ac:dyDescent="0.25">
      <c r="B91" s="466" t="s">
        <v>813</v>
      </c>
      <c r="C91" s="569"/>
      <c r="D91" s="492">
        <v>6</v>
      </c>
      <c r="E91" s="465"/>
      <c r="F91" s="500"/>
      <c r="G91" s="855"/>
      <c r="H91" s="695">
        <f>SUM(H85:H90)</f>
        <v>490000</v>
      </c>
      <c r="I91" s="1112">
        <v>0</v>
      </c>
      <c r="J91" s="695">
        <f t="shared" ref="J91:P91" si="15">SUM(J85:J90)</f>
        <v>490000</v>
      </c>
      <c r="K91" s="695">
        <f t="shared" si="15"/>
        <v>14063</v>
      </c>
      <c r="L91" s="695">
        <f t="shared" si="15"/>
        <v>48827.219999999994</v>
      </c>
      <c r="M91" s="695">
        <f t="shared" si="15"/>
        <v>14896</v>
      </c>
      <c r="N91" s="695">
        <f t="shared" si="15"/>
        <v>2693.4</v>
      </c>
      <c r="O91" s="695">
        <f t="shared" si="15"/>
        <v>80479.62</v>
      </c>
      <c r="P91" s="695">
        <f t="shared" si="15"/>
        <v>409520.38000000006</v>
      </c>
    </row>
    <row r="92" spans="2:16" ht="21" customHeight="1" x14ac:dyDescent="0.25">
      <c r="B92" s="490"/>
      <c r="C92" s="1223"/>
      <c r="D92" s="492"/>
      <c r="E92" s="465"/>
      <c r="F92" s="856"/>
      <c r="G92" s="857"/>
      <c r="H92" s="695"/>
      <c r="I92" s="1112"/>
      <c r="J92" s="494"/>
      <c r="K92" s="494"/>
      <c r="L92" s="494"/>
      <c r="M92" s="1145"/>
      <c r="N92" s="695"/>
      <c r="O92" s="695"/>
      <c r="P92" s="494"/>
    </row>
    <row r="93" spans="2:16" ht="21" customHeight="1" x14ac:dyDescent="0.25">
      <c r="B93" s="490" t="s">
        <v>1542</v>
      </c>
      <c r="C93" s="1223"/>
      <c r="D93" s="492"/>
      <c r="E93" s="492"/>
      <c r="F93" s="856"/>
      <c r="G93" s="857"/>
      <c r="H93" s="695"/>
      <c r="I93" s="1112"/>
      <c r="J93" s="463"/>
      <c r="K93" s="463"/>
      <c r="L93" s="463"/>
      <c r="M93" s="1145"/>
      <c r="N93" s="697"/>
      <c r="O93" s="697"/>
      <c r="P93" s="463"/>
    </row>
    <row r="94" spans="2:16" ht="21" customHeight="1" x14ac:dyDescent="0.25">
      <c r="B94" s="496" t="s">
        <v>1592</v>
      </c>
      <c r="C94" s="684" t="s">
        <v>807</v>
      </c>
      <c r="D94" s="282" t="s">
        <v>1427</v>
      </c>
      <c r="E94" s="281" t="s">
        <v>1063</v>
      </c>
      <c r="F94" s="855">
        <v>45748</v>
      </c>
      <c r="G94" s="855">
        <v>45901</v>
      </c>
      <c r="H94" s="626">
        <v>185000</v>
      </c>
      <c r="I94" s="1111">
        <v>0</v>
      </c>
      <c r="J94" s="457">
        <v>185000</v>
      </c>
      <c r="K94" s="457">
        <v>5309.5</v>
      </c>
      <c r="L94" s="457">
        <v>32099.49</v>
      </c>
      <c r="M94" s="1149">
        <v>5624</v>
      </c>
      <c r="N94" s="468">
        <v>5010.4799999999996</v>
      </c>
      <c r="O94" s="468">
        <f>+K94+L94+M94+N94</f>
        <v>48043.47</v>
      </c>
      <c r="P94" s="457">
        <f>+J94-O94</f>
        <v>136956.53</v>
      </c>
    </row>
    <row r="95" spans="2:16" ht="21" customHeight="1" x14ac:dyDescent="0.25">
      <c r="B95" s="466" t="s">
        <v>813</v>
      </c>
      <c r="C95" s="569"/>
      <c r="D95" s="492">
        <v>1</v>
      </c>
      <c r="E95" s="492"/>
      <c r="F95" s="1016"/>
      <c r="G95" s="855"/>
      <c r="H95" s="695">
        <f>+H94</f>
        <v>185000</v>
      </c>
      <c r="I95" s="1144">
        <f t="shared" ref="I95:P95" si="16">SUM(I94)</f>
        <v>0</v>
      </c>
      <c r="J95" s="695">
        <f t="shared" si="16"/>
        <v>185000</v>
      </c>
      <c r="K95" s="695">
        <f t="shared" si="16"/>
        <v>5309.5</v>
      </c>
      <c r="L95" s="695">
        <f t="shared" si="16"/>
        <v>32099.49</v>
      </c>
      <c r="M95" s="1145">
        <f t="shared" si="16"/>
        <v>5624</v>
      </c>
      <c r="N95" s="695">
        <f>SUM(N94)</f>
        <v>5010.4799999999996</v>
      </c>
      <c r="O95" s="695">
        <f t="shared" si="16"/>
        <v>48043.47</v>
      </c>
      <c r="P95" s="695">
        <f t="shared" si="16"/>
        <v>136956.53</v>
      </c>
    </row>
    <row r="96" spans="2:16" ht="21" customHeight="1" x14ac:dyDescent="0.25">
      <c r="B96" s="490"/>
      <c r="C96" s="1223"/>
      <c r="D96" s="492"/>
      <c r="E96" s="492"/>
      <c r="F96" s="856"/>
      <c r="G96" s="857"/>
      <c r="H96" s="695"/>
      <c r="I96" s="1112"/>
      <c r="J96" s="494"/>
      <c r="K96" s="494"/>
      <c r="L96" s="494"/>
      <c r="M96" s="1145"/>
      <c r="N96" s="695"/>
      <c r="O96" s="695"/>
      <c r="P96" s="494"/>
    </row>
    <row r="97" spans="2:16" ht="30" customHeight="1" x14ac:dyDescent="0.25">
      <c r="B97" s="469" t="s">
        <v>1565</v>
      </c>
      <c r="C97" s="1223"/>
      <c r="D97" s="625"/>
      <c r="E97" s="281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s="259" customFormat="1" ht="21" customHeight="1" x14ac:dyDescent="0.25">
      <c r="B98" s="1251" t="s">
        <v>946</v>
      </c>
      <c r="C98" s="1252" t="s">
        <v>806</v>
      </c>
      <c r="D98" s="1246" t="s">
        <v>945</v>
      </c>
      <c r="E98" s="1247" t="s">
        <v>1063</v>
      </c>
      <c r="F98" s="1248">
        <v>45748</v>
      </c>
      <c r="G98" s="1248">
        <v>45901</v>
      </c>
      <c r="H98" s="1100">
        <v>65000</v>
      </c>
      <c r="I98" s="1249">
        <v>0</v>
      </c>
      <c r="J98" s="1100">
        <v>65000</v>
      </c>
      <c r="K98" s="1100">
        <v>1865.5</v>
      </c>
      <c r="L98" s="1103">
        <v>4427.58</v>
      </c>
      <c r="M98" s="1250">
        <v>1976</v>
      </c>
      <c r="N98" s="626">
        <v>8313.7999999999993</v>
      </c>
      <c r="O98" s="468">
        <f>SUM(K98:N98)</f>
        <v>16582.879999999997</v>
      </c>
      <c r="P98" s="675">
        <f>+J98-O98</f>
        <v>48417.120000000003</v>
      </c>
    </row>
    <row r="99" spans="2:16" ht="21" customHeight="1" x14ac:dyDescent="0.25">
      <c r="B99" s="1384" t="s">
        <v>1697</v>
      </c>
      <c r="C99" s="1322" t="s">
        <v>806</v>
      </c>
      <c r="D99" s="1246" t="s">
        <v>945</v>
      </c>
      <c r="E99" s="1247" t="s">
        <v>1063</v>
      </c>
      <c r="F99" s="855">
        <v>45839</v>
      </c>
      <c r="G99" s="855">
        <v>45992</v>
      </c>
      <c r="H99" s="626">
        <v>70000</v>
      </c>
      <c r="I99" s="1249">
        <v>0</v>
      </c>
      <c r="J99" s="1323">
        <v>70000</v>
      </c>
      <c r="K99" s="1323">
        <v>2009</v>
      </c>
      <c r="L99" s="1323">
        <v>5368.48</v>
      </c>
      <c r="M99" s="1150">
        <v>2128</v>
      </c>
      <c r="N99" s="1323">
        <v>25</v>
      </c>
      <c r="O99" s="1038">
        <f>SUM(K99:N99)</f>
        <v>9530.48</v>
      </c>
      <c r="P99" s="1038">
        <f>+H99-O99</f>
        <v>60469.520000000004</v>
      </c>
    </row>
    <row r="100" spans="2:16" ht="21" customHeight="1" x14ac:dyDescent="0.25">
      <c r="B100" s="460" t="s">
        <v>1593</v>
      </c>
      <c r="C100" s="1226" t="s">
        <v>806</v>
      </c>
      <c r="D100" s="625" t="s">
        <v>1773</v>
      </c>
      <c r="E100" s="281" t="s">
        <v>1063</v>
      </c>
      <c r="F100" s="855">
        <v>45778</v>
      </c>
      <c r="G100" s="855">
        <v>45931</v>
      </c>
      <c r="H100" s="626">
        <v>65000</v>
      </c>
      <c r="I100" s="1169">
        <v>0</v>
      </c>
      <c r="J100" s="626">
        <v>65000</v>
      </c>
      <c r="K100" s="626">
        <v>1865.5</v>
      </c>
      <c r="L100" s="626">
        <v>4427.58</v>
      </c>
      <c r="M100" s="1149">
        <v>1976</v>
      </c>
      <c r="N100" s="626">
        <v>25</v>
      </c>
      <c r="O100" s="468">
        <f>+K100+L100+M100+N100</f>
        <v>8294.08</v>
      </c>
      <c r="P100" s="468">
        <f>+J100-O100</f>
        <v>56705.919999999998</v>
      </c>
    </row>
    <row r="101" spans="2:16" ht="21" customHeight="1" x14ac:dyDescent="0.25">
      <c r="B101" s="466" t="s">
        <v>813</v>
      </c>
      <c r="C101" s="569"/>
      <c r="D101" s="492">
        <v>3</v>
      </c>
      <c r="E101" s="492"/>
      <c r="F101" s="1016"/>
      <c r="G101" s="860"/>
      <c r="H101" s="695">
        <f>SUM(H98:H100)</f>
        <v>200000</v>
      </c>
      <c r="I101" s="1144">
        <f>SUM(I100)</f>
        <v>0</v>
      </c>
      <c r="J101" s="695">
        <f t="shared" ref="J101:P101" si="17">SUM(J98:J100)</f>
        <v>200000</v>
      </c>
      <c r="K101" s="695">
        <f t="shared" si="17"/>
        <v>5740</v>
      </c>
      <c r="L101" s="695">
        <f t="shared" si="17"/>
        <v>14223.64</v>
      </c>
      <c r="M101" s="1145">
        <f t="shared" si="17"/>
        <v>6080</v>
      </c>
      <c r="N101" s="695">
        <f t="shared" si="17"/>
        <v>8363.7999999999993</v>
      </c>
      <c r="O101" s="695">
        <f t="shared" si="17"/>
        <v>34407.439999999995</v>
      </c>
      <c r="P101" s="695">
        <f t="shared" si="17"/>
        <v>165592.56</v>
      </c>
    </row>
    <row r="102" spans="2:16" ht="21" customHeight="1" x14ac:dyDescent="0.25">
      <c r="B102" s="490"/>
      <c r="C102" s="1223"/>
      <c r="D102" s="492"/>
      <c r="E102" s="492"/>
      <c r="F102" s="859"/>
      <c r="G102" s="860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1421</v>
      </c>
      <c r="C103" s="1223"/>
      <c r="D103" s="492"/>
      <c r="E103" s="492"/>
      <c r="F103" s="859"/>
      <c r="G103" s="860"/>
      <c r="H103" s="695"/>
      <c r="I103" s="1112"/>
      <c r="J103" s="494"/>
      <c r="K103" s="494"/>
      <c r="L103" s="494"/>
      <c r="M103" s="1145"/>
      <c r="N103" s="695"/>
      <c r="O103" s="695"/>
      <c r="P103" s="494"/>
    </row>
    <row r="104" spans="2:16" ht="30.75" customHeight="1" x14ac:dyDescent="0.25">
      <c r="B104" s="153" t="s">
        <v>1594</v>
      </c>
      <c r="C104" s="685" t="s">
        <v>807</v>
      </c>
      <c r="D104" s="282" t="s">
        <v>1422</v>
      </c>
      <c r="E104" s="281" t="s">
        <v>1063</v>
      </c>
      <c r="F104" s="855">
        <v>45778</v>
      </c>
      <c r="G104" s="855">
        <v>45931</v>
      </c>
      <c r="H104" s="626">
        <v>100000</v>
      </c>
      <c r="I104" s="1111">
        <v>0</v>
      </c>
      <c r="J104" s="498">
        <v>100000</v>
      </c>
      <c r="K104" s="498">
        <v>2870</v>
      </c>
      <c r="L104" s="498">
        <v>11676.5</v>
      </c>
      <c r="M104" s="1149">
        <v>3040</v>
      </c>
      <c r="N104" s="626">
        <v>5354.6</v>
      </c>
      <c r="O104" s="468">
        <f>+K104+L104+M104+N104</f>
        <v>22941.1</v>
      </c>
      <c r="P104" s="468">
        <f>+J104-O104</f>
        <v>77058.899999999994</v>
      </c>
    </row>
    <row r="105" spans="2:16" ht="21" customHeight="1" x14ac:dyDescent="0.25">
      <c r="B105" s="466" t="s">
        <v>813</v>
      </c>
      <c r="C105" s="685"/>
      <c r="D105" s="492">
        <v>1</v>
      </c>
      <c r="E105" s="281"/>
      <c r="F105" s="859"/>
      <c r="G105" s="860"/>
      <c r="H105" s="695">
        <v>100000</v>
      </c>
      <c r="I105" s="1112">
        <v>0</v>
      </c>
      <c r="J105" s="494">
        <v>100000</v>
      </c>
      <c r="K105" s="494">
        <v>2870</v>
      </c>
      <c r="L105" s="494">
        <v>11676.5</v>
      </c>
      <c r="M105" s="1145">
        <v>3040</v>
      </c>
      <c r="N105" s="695">
        <f>SUM(N104)</f>
        <v>5354.6</v>
      </c>
      <c r="O105" s="697">
        <f>SUM(O104)</f>
        <v>22941.1</v>
      </c>
      <c r="P105" s="494">
        <f>SUM(P104)</f>
        <v>77058.899999999994</v>
      </c>
    </row>
    <row r="106" spans="2:16" ht="21" customHeight="1" x14ac:dyDescent="0.25">
      <c r="B106" s="286"/>
      <c r="C106" s="685"/>
      <c r="D106" s="28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28.5" customHeight="1" x14ac:dyDescent="0.25">
      <c r="B107" s="1014" t="s">
        <v>1477</v>
      </c>
      <c r="C107" s="570"/>
      <c r="D107" s="492"/>
      <c r="E107" s="465"/>
      <c r="F107" s="1016"/>
      <c r="G107" s="860"/>
      <c r="H107" s="695"/>
      <c r="I107" s="1144"/>
      <c r="J107" s="697"/>
      <c r="K107" s="697"/>
      <c r="L107" s="697"/>
      <c r="M107" s="1145"/>
      <c r="N107" s="697"/>
      <c r="O107" s="697"/>
      <c r="P107" s="697"/>
    </row>
    <row r="108" spans="2:16" s="259" customFormat="1" ht="33" customHeight="1" x14ac:dyDescent="0.25">
      <c r="B108" s="1251" t="s">
        <v>1752</v>
      </c>
      <c r="C108" s="1252" t="s">
        <v>807</v>
      </c>
      <c r="D108" s="1246" t="s">
        <v>1753</v>
      </c>
      <c r="E108" s="1247" t="s">
        <v>1063</v>
      </c>
      <c r="F108" s="855">
        <v>45839</v>
      </c>
      <c r="G108" s="855">
        <v>45992</v>
      </c>
      <c r="H108" s="1100">
        <v>120000</v>
      </c>
      <c r="I108" s="1249">
        <v>0</v>
      </c>
      <c r="J108" s="1100">
        <v>120000</v>
      </c>
      <c r="K108" s="1100">
        <v>3444</v>
      </c>
      <c r="L108" s="1103">
        <v>16809.87</v>
      </c>
      <c r="M108" s="1250">
        <v>3648</v>
      </c>
      <c r="N108" s="626">
        <v>1296.7</v>
      </c>
      <c r="O108" s="468">
        <f t="shared" ref="O108:O114" si="18">+K108+L108+M108+N108</f>
        <v>25198.57</v>
      </c>
      <c r="P108" s="675">
        <f>+J108-O108</f>
        <v>94801.43</v>
      </c>
    </row>
    <row r="109" spans="2:16" ht="21" customHeight="1" x14ac:dyDescent="0.25">
      <c r="B109" s="1017" t="s">
        <v>1595</v>
      </c>
      <c r="C109" s="1227" t="s">
        <v>806</v>
      </c>
      <c r="D109" s="282" t="s">
        <v>414</v>
      </c>
      <c r="E109" s="281" t="s">
        <v>1063</v>
      </c>
      <c r="F109" s="855">
        <v>45748</v>
      </c>
      <c r="G109" s="855">
        <v>45901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8"/>
        <v>9530.48</v>
      </c>
      <c r="P109" s="468">
        <f>+J109-O109</f>
        <v>60469.520000000004</v>
      </c>
    </row>
    <row r="110" spans="2:16" ht="21" customHeight="1" x14ac:dyDescent="0.25">
      <c r="B110" s="153" t="s">
        <v>1596</v>
      </c>
      <c r="C110" s="685" t="s">
        <v>807</v>
      </c>
      <c r="D110" s="282" t="s">
        <v>414</v>
      </c>
      <c r="E110" s="281" t="s">
        <v>1063</v>
      </c>
      <c r="F110" s="855">
        <v>45748</v>
      </c>
      <c r="G110" s="855">
        <v>45901</v>
      </c>
      <c r="H110" s="626">
        <v>70000</v>
      </c>
      <c r="I110" s="1169">
        <v>0</v>
      </c>
      <c r="J110" s="468">
        <v>70000</v>
      </c>
      <c r="K110" s="468">
        <v>2009</v>
      </c>
      <c r="L110" s="468">
        <v>5368.48</v>
      </c>
      <c r="M110" s="1149">
        <v>2128</v>
      </c>
      <c r="N110" s="468">
        <v>25</v>
      </c>
      <c r="O110" s="468">
        <f t="shared" si="18"/>
        <v>9530.48</v>
      </c>
      <c r="P110" s="468">
        <f t="shared" ref="P110:P114" si="19">+J110-O110</f>
        <v>60469.520000000004</v>
      </c>
    </row>
    <row r="111" spans="2:16" ht="21" customHeight="1" x14ac:dyDescent="0.25">
      <c r="B111" s="286" t="s">
        <v>610</v>
      </c>
      <c r="C111" s="685" t="s">
        <v>806</v>
      </c>
      <c r="D111" s="282" t="s">
        <v>414</v>
      </c>
      <c r="E111" s="281" t="s">
        <v>1063</v>
      </c>
      <c r="F111" s="855">
        <v>45748</v>
      </c>
      <c r="G111" s="855">
        <v>45901</v>
      </c>
      <c r="H111" s="626">
        <v>70000</v>
      </c>
      <c r="I111" s="1169">
        <v>0</v>
      </c>
      <c r="J111" s="468">
        <v>70000</v>
      </c>
      <c r="K111" s="468">
        <v>2009</v>
      </c>
      <c r="L111" s="468">
        <v>5368.48</v>
      </c>
      <c r="M111" s="1149">
        <v>2128</v>
      </c>
      <c r="N111" s="468">
        <v>25</v>
      </c>
      <c r="O111" s="468">
        <f t="shared" si="18"/>
        <v>9530.48</v>
      </c>
      <c r="P111" s="468">
        <f t="shared" si="19"/>
        <v>60469.520000000004</v>
      </c>
    </row>
    <row r="112" spans="2:16" ht="21" customHeight="1" x14ac:dyDescent="0.25">
      <c r="B112" s="153" t="s">
        <v>1792</v>
      </c>
      <c r="C112" s="685" t="s">
        <v>806</v>
      </c>
      <c r="D112" s="282" t="s">
        <v>414</v>
      </c>
      <c r="E112" s="281" t="s">
        <v>1063</v>
      </c>
      <c r="F112" s="855">
        <v>45748</v>
      </c>
      <c r="G112" s="855">
        <v>45901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8"/>
        <v>9530.48</v>
      </c>
      <c r="P112" s="468">
        <f t="shared" si="19"/>
        <v>60469.520000000004</v>
      </c>
    </row>
    <row r="113" spans="2:16" ht="21" customHeight="1" x14ac:dyDescent="0.25">
      <c r="B113" s="286" t="s">
        <v>1295</v>
      </c>
      <c r="C113" s="685" t="s">
        <v>1296</v>
      </c>
      <c r="D113" s="282" t="s">
        <v>414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5025.38</v>
      </c>
      <c r="M113" s="1149">
        <v>2128</v>
      </c>
      <c r="N113" s="468">
        <v>1740.46</v>
      </c>
      <c r="O113" s="468">
        <f t="shared" si="18"/>
        <v>10902.84</v>
      </c>
      <c r="P113" s="468">
        <f t="shared" si="19"/>
        <v>59097.16</v>
      </c>
    </row>
    <row r="114" spans="2:16" ht="21" customHeight="1" x14ac:dyDescent="0.25">
      <c r="B114" s="286" t="s">
        <v>1293</v>
      </c>
      <c r="C114" s="685" t="s">
        <v>807</v>
      </c>
      <c r="D114" s="282" t="s">
        <v>1294</v>
      </c>
      <c r="E114" s="281" t="s">
        <v>1063</v>
      </c>
      <c r="F114" s="1084">
        <v>45870</v>
      </c>
      <c r="G114" s="1084">
        <v>46023</v>
      </c>
      <c r="H114" s="626">
        <v>55000</v>
      </c>
      <c r="I114" s="1169">
        <v>0</v>
      </c>
      <c r="J114" s="468">
        <v>55000</v>
      </c>
      <c r="K114" s="468">
        <v>1578.5</v>
      </c>
      <c r="L114" s="468">
        <v>2559.6799999999998</v>
      </c>
      <c r="M114" s="1149">
        <v>1672</v>
      </c>
      <c r="N114" s="468">
        <v>25</v>
      </c>
      <c r="O114" s="468">
        <f t="shared" si="18"/>
        <v>5835.18</v>
      </c>
      <c r="P114" s="468">
        <f t="shared" si="19"/>
        <v>49164.82</v>
      </c>
    </row>
    <row r="115" spans="2:16" ht="21" customHeight="1" x14ac:dyDescent="0.25">
      <c r="B115" s="466" t="s">
        <v>813</v>
      </c>
      <c r="C115" s="569"/>
      <c r="D115" s="492">
        <v>7</v>
      </c>
      <c r="E115" s="465"/>
      <c r="F115" s="1016"/>
      <c r="G115" s="860"/>
      <c r="H115" s="695">
        <f>SUM(H108:H114)</f>
        <v>525000</v>
      </c>
      <c r="I115" s="1144">
        <f t="shared" ref="I115" si="20">SUM(I114)</f>
        <v>0</v>
      </c>
      <c r="J115" s="695">
        <f>SUM(J108:J114)</f>
        <v>525000</v>
      </c>
      <c r="K115" s="695">
        <f t="shared" ref="K115:P115" si="21">SUM(K108:K114)</f>
        <v>15067.5</v>
      </c>
      <c r="L115" s="695">
        <f t="shared" si="21"/>
        <v>45868.849999999991</v>
      </c>
      <c r="M115" s="695">
        <f t="shared" si="21"/>
        <v>15960</v>
      </c>
      <c r="N115" s="695">
        <f t="shared" si="21"/>
        <v>3162.16</v>
      </c>
      <c r="O115" s="695">
        <f t="shared" si="21"/>
        <v>80058.50999999998</v>
      </c>
      <c r="P115" s="695">
        <f t="shared" si="21"/>
        <v>444941.49000000005</v>
      </c>
    </row>
    <row r="116" spans="2:16" ht="21" customHeight="1" x14ac:dyDescent="0.25">
      <c r="B116" s="490"/>
      <c r="C116" s="1223"/>
      <c r="D116" s="492"/>
      <c r="E116" s="465"/>
      <c r="F116" s="856"/>
      <c r="G116" s="857"/>
      <c r="H116" s="695"/>
      <c r="I116" s="1112"/>
      <c r="J116" s="463"/>
      <c r="K116" s="463"/>
      <c r="L116" s="463"/>
      <c r="M116" s="1145"/>
      <c r="N116" s="697"/>
      <c r="O116" s="697"/>
      <c r="P116" s="463"/>
    </row>
    <row r="117" spans="2:16" ht="30" customHeight="1" x14ac:dyDescent="0.25">
      <c r="B117" s="1014" t="s">
        <v>1476</v>
      </c>
      <c r="C117" s="570"/>
      <c r="D117" s="492"/>
      <c r="E117" s="465"/>
      <c r="F117" s="1019"/>
      <c r="G117" s="857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ht="28.5" customHeight="1" x14ac:dyDescent="0.25">
      <c r="B118" s="153" t="s">
        <v>1754</v>
      </c>
      <c r="C118" s="684" t="s">
        <v>807</v>
      </c>
      <c r="D118" s="749" t="s">
        <v>1755</v>
      </c>
      <c r="E118" s="282" t="s">
        <v>1281</v>
      </c>
      <c r="F118" s="855">
        <v>45809</v>
      </c>
      <c r="G118" s="855">
        <v>45992</v>
      </c>
      <c r="H118" s="626">
        <v>120000</v>
      </c>
      <c r="I118" s="1111">
        <v>0</v>
      </c>
      <c r="J118" s="498">
        <v>120000</v>
      </c>
      <c r="K118" s="498">
        <v>3444</v>
      </c>
      <c r="L118" s="498">
        <v>16809.87</v>
      </c>
      <c r="M118" s="1149">
        <v>3648</v>
      </c>
      <c r="N118" s="626">
        <v>2568.4</v>
      </c>
      <c r="O118" s="468">
        <f>+K118+L118+M118+N118</f>
        <v>26470.27</v>
      </c>
      <c r="P118" s="457">
        <f>+J118-O118</f>
        <v>93529.73</v>
      </c>
    </row>
    <row r="119" spans="2:16" ht="28.5" customHeight="1" x14ac:dyDescent="0.25">
      <c r="B119" s="466" t="s">
        <v>813</v>
      </c>
      <c r="C119" s="684"/>
      <c r="D119" s="492">
        <v>1</v>
      </c>
      <c r="E119" s="282"/>
      <c r="F119" s="855"/>
      <c r="G119" s="855"/>
      <c r="H119" s="695">
        <f>SUM(H117:H118)</f>
        <v>120000</v>
      </c>
      <c r="I119" s="1112">
        <v>0</v>
      </c>
      <c r="J119" s="695">
        <f t="shared" ref="J119:O119" si="22">SUM(J117:J118)</f>
        <v>120000</v>
      </c>
      <c r="K119" s="695">
        <f t="shared" si="22"/>
        <v>3444</v>
      </c>
      <c r="L119" s="695">
        <f t="shared" si="22"/>
        <v>16809.87</v>
      </c>
      <c r="M119" s="695">
        <f t="shared" si="22"/>
        <v>3648</v>
      </c>
      <c r="N119" s="695">
        <f>SUM(N117:N118)</f>
        <v>2568.4</v>
      </c>
      <c r="O119" s="695">
        <f t="shared" si="22"/>
        <v>26470.27</v>
      </c>
      <c r="P119" s="695">
        <f>SUM(P117:P118)</f>
        <v>93529.73</v>
      </c>
    </row>
    <row r="120" spans="2:16" ht="21" customHeight="1" x14ac:dyDescent="0.25">
      <c r="B120" s="490"/>
      <c r="C120" s="1223"/>
      <c r="D120" s="492"/>
      <c r="E120" s="465"/>
      <c r="F120" s="859"/>
      <c r="G120" s="860"/>
      <c r="H120" s="695"/>
      <c r="I120" s="1112"/>
      <c r="J120" s="494"/>
      <c r="K120" s="494"/>
      <c r="L120" s="494"/>
      <c r="M120" s="1145"/>
      <c r="N120" s="695"/>
      <c r="O120" s="695"/>
      <c r="P120" s="494"/>
    </row>
    <row r="121" spans="2:16" ht="21" customHeight="1" x14ac:dyDescent="0.25">
      <c r="B121" s="466" t="s">
        <v>827</v>
      </c>
      <c r="C121" s="569"/>
      <c r="D121" s="492"/>
      <c r="E121" s="465"/>
      <c r="F121" s="1272"/>
      <c r="G121" s="711"/>
      <c r="H121" s="695"/>
      <c r="I121" s="1144"/>
      <c r="J121" s="697"/>
      <c r="K121" s="697"/>
      <c r="L121" s="697"/>
      <c r="M121" s="1145"/>
      <c r="N121" s="697"/>
      <c r="O121" s="697"/>
      <c r="P121" s="697"/>
    </row>
    <row r="122" spans="2:16" ht="21" customHeight="1" x14ac:dyDescent="0.25">
      <c r="B122" s="490" t="s">
        <v>1788</v>
      </c>
      <c r="C122" s="1223"/>
      <c r="D122" s="492"/>
      <c r="E122" s="465"/>
      <c r="F122" s="710"/>
      <c r="G122" s="711"/>
      <c r="H122" s="695"/>
      <c r="I122" s="1112"/>
      <c r="J122" s="463"/>
      <c r="K122" s="463"/>
      <c r="L122" s="463"/>
      <c r="M122" s="1145"/>
      <c r="N122" s="697"/>
      <c r="O122" s="697"/>
      <c r="P122" s="463"/>
    </row>
    <row r="123" spans="2:16" ht="30" customHeight="1" x14ac:dyDescent="0.25">
      <c r="B123" s="153" t="s">
        <v>1602</v>
      </c>
      <c r="C123" s="281" t="s">
        <v>807</v>
      </c>
      <c r="D123" s="282" t="s">
        <v>1032</v>
      </c>
      <c r="E123" s="281" t="s">
        <v>1063</v>
      </c>
      <c r="F123" s="855">
        <v>45748</v>
      </c>
      <c r="G123" s="855">
        <v>45901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5368.48</v>
      </c>
      <c r="M123" s="1149">
        <v>2128</v>
      </c>
      <c r="N123" s="468">
        <v>25</v>
      </c>
      <c r="O123" s="468">
        <f>+K123+L123+M123+N123</f>
        <v>9530.48</v>
      </c>
      <c r="P123" s="468">
        <f>+J123-O123</f>
        <v>60469.520000000004</v>
      </c>
    </row>
    <row r="124" spans="2:16" ht="30" customHeight="1" x14ac:dyDescent="0.25">
      <c r="B124" s="153" t="s">
        <v>1613</v>
      </c>
      <c r="C124" s="281" t="s">
        <v>807</v>
      </c>
      <c r="D124" s="282" t="s">
        <v>417</v>
      </c>
      <c r="E124" s="281" t="s">
        <v>1063</v>
      </c>
      <c r="F124" s="1084">
        <v>45870</v>
      </c>
      <c r="G124" s="1084">
        <v>46023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4682.29</v>
      </c>
      <c r="M124" s="1149">
        <v>2128</v>
      </c>
      <c r="N124" s="468">
        <v>3455.92</v>
      </c>
      <c r="O124" s="468">
        <f>+K124+L124+M124+N124</f>
        <v>12275.210000000001</v>
      </c>
      <c r="P124" s="468">
        <f>+J124-O124</f>
        <v>57724.79</v>
      </c>
    </row>
    <row r="125" spans="2:16" ht="30" customHeight="1" x14ac:dyDescent="0.25">
      <c r="B125" s="153" t="s">
        <v>1606</v>
      </c>
      <c r="C125" s="281" t="s">
        <v>807</v>
      </c>
      <c r="D125" s="282" t="s">
        <v>414</v>
      </c>
      <c r="E125" s="281" t="s">
        <v>1063</v>
      </c>
      <c r="F125" s="855">
        <v>45748</v>
      </c>
      <c r="G125" s="855">
        <v>45901</v>
      </c>
      <c r="H125" s="626">
        <v>70000</v>
      </c>
      <c r="I125" s="1169">
        <v>0</v>
      </c>
      <c r="J125" s="468">
        <v>70000</v>
      </c>
      <c r="K125" s="468">
        <v>2009</v>
      </c>
      <c r="L125" s="861">
        <v>5025.38</v>
      </c>
      <c r="M125" s="1149">
        <v>2128</v>
      </c>
      <c r="N125" s="468">
        <v>1740.46</v>
      </c>
      <c r="O125" s="468">
        <f t="shared" ref="O125:O130" si="23">+K125+L125+M125+N125</f>
        <v>10902.84</v>
      </c>
      <c r="P125" s="468">
        <f t="shared" ref="P125:P132" si="24">+J125-O125</f>
        <v>59097.16</v>
      </c>
    </row>
    <row r="126" spans="2:16" ht="30" customHeight="1" x14ac:dyDescent="0.25">
      <c r="B126" s="286" t="s">
        <v>725</v>
      </c>
      <c r="C126" s="281" t="s">
        <v>806</v>
      </c>
      <c r="D126" s="282" t="s">
        <v>823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5368.48</v>
      </c>
      <c r="M126" s="1149">
        <v>2128</v>
      </c>
      <c r="N126" s="468">
        <v>25</v>
      </c>
      <c r="O126" s="468">
        <f t="shared" si="23"/>
        <v>9530.48</v>
      </c>
      <c r="P126" s="468">
        <f t="shared" si="24"/>
        <v>60469.520000000004</v>
      </c>
    </row>
    <row r="127" spans="2:16" ht="30" customHeight="1" x14ac:dyDescent="0.25">
      <c r="B127" s="153" t="s">
        <v>1735</v>
      </c>
      <c r="C127" s="281" t="s">
        <v>806</v>
      </c>
      <c r="D127" s="282" t="s">
        <v>414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si="23"/>
        <v>9530.48</v>
      </c>
      <c r="P127" s="468">
        <f t="shared" si="24"/>
        <v>60469.520000000004</v>
      </c>
    </row>
    <row r="128" spans="2:16" ht="30" customHeight="1" x14ac:dyDescent="0.25">
      <c r="B128" s="153" t="s">
        <v>1609</v>
      </c>
      <c r="C128" s="281" t="s">
        <v>807</v>
      </c>
      <c r="D128" s="282" t="s">
        <v>414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23"/>
        <v>9530.48</v>
      </c>
      <c r="P128" s="468">
        <f t="shared" si="24"/>
        <v>60469.520000000004</v>
      </c>
    </row>
    <row r="129" spans="2:16" ht="30" customHeight="1" x14ac:dyDescent="0.25">
      <c r="B129" s="286" t="s">
        <v>1409</v>
      </c>
      <c r="C129" s="281" t="s">
        <v>807</v>
      </c>
      <c r="D129" s="282" t="s">
        <v>414</v>
      </c>
      <c r="E129" s="281" t="s">
        <v>1063</v>
      </c>
      <c r="F129" s="855">
        <v>45839</v>
      </c>
      <c r="G129" s="855">
        <v>45992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23"/>
        <v>9530.48</v>
      </c>
      <c r="P129" s="468">
        <f t="shared" si="24"/>
        <v>60469.520000000004</v>
      </c>
    </row>
    <row r="130" spans="2:16" ht="30" customHeight="1" x14ac:dyDescent="0.25">
      <c r="B130" s="286" t="s">
        <v>1787</v>
      </c>
      <c r="C130" s="281" t="s">
        <v>806</v>
      </c>
      <c r="D130" s="282" t="s">
        <v>823</v>
      </c>
      <c r="E130" s="281" t="s">
        <v>1063</v>
      </c>
      <c r="F130" s="855">
        <v>45839</v>
      </c>
      <c r="G130" s="855">
        <v>45992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3"/>
        <v>9530.48</v>
      </c>
      <c r="P130" s="468">
        <f t="shared" si="24"/>
        <v>60469.520000000004</v>
      </c>
    </row>
    <row r="131" spans="2:16" ht="30" customHeight="1" x14ac:dyDescent="0.25">
      <c r="B131" s="153" t="s">
        <v>1622</v>
      </c>
      <c r="C131" s="281" t="s">
        <v>806</v>
      </c>
      <c r="D131" s="282" t="s">
        <v>1357</v>
      </c>
      <c r="E131" s="281" t="s">
        <v>1063</v>
      </c>
      <c r="F131" s="855">
        <v>45748</v>
      </c>
      <c r="G131" s="855">
        <v>45901</v>
      </c>
      <c r="H131" s="626">
        <v>125000</v>
      </c>
      <c r="I131" s="1169">
        <v>0</v>
      </c>
      <c r="J131" s="468">
        <v>125000</v>
      </c>
      <c r="K131" s="1038">
        <v>3587.5</v>
      </c>
      <c r="L131" s="1037">
        <v>17985.990000000002</v>
      </c>
      <c r="M131" s="1150">
        <v>3800</v>
      </c>
      <c r="N131" s="1038">
        <v>25</v>
      </c>
      <c r="O131" s="468">
        <f>+K131+L131+M131+N131</f>
        <v>25398.49</v>
      </c>
      <c r="P131" s="468">
        <f t="shared" si="24"/>
        <v>99601.51</v>
      </c>
    </row>
    <row r="132" spans="2:16" ht="30" customHeight="1" x14ac:dyDescent="0.25">
      <c r="B132" s="153" t="s">
        <v>1624</v>
      </c>
      <c r="C132" s="281" t="s">
        <v>806</v>
      </c>
      <c r="D132" s="282" t="s">
        <v>1683</v>
      </c>
      <c r="E132" s="281" t="s">
        <v>1063</v>
      </c>
      <c r="F132" s="855">
        <v>45748</v>
      </c>
      <c r="G132" s="855">
        <v>45901</v>
      </c>
      <c r="H132" s="626">
        <v>55000</v>
      </c>
      <c r="I132" s="1169">
        <v>0</v>
      </c>
      <c r="J132" s="468">
        <v>55000</v>
      </c>
      <c r="K132" s="468">
        <v>1578.5</v>
      </c>
      <c r="L132" s="468">
        <v>2302.36</v>
      </c>
      <c r="M132" s="1149">
        <v>1672</v>
      </c>
      <c r="N132" s="468">
        <v>1740.46</v>
      </c>
      <c r="O132" s="468">
        <f t="shared" ref="O132" si="25">+K132+L132+M132+N132</f>
        <v>7293.3200000000006</v>
      </c>
      <c r="P132" s="468">
        <f t="shared" si="24"/>
        <v>47706.68</v>
      </c>
    </row>
    <row r="133" spans="2:16" ht="21" customHeight="1" x14ac:dyDescent="0.25">
      <c r="B133" s="466" t="s">
        <v>813</v>
      </c>
      <c r="C133" s="569"/>
      <c r="D133" s="492">
        <v>10</v>
      </c>
      <c r="E133" s="465"/>
      <c r="F133" s="1016"/>
      <c r="G133" s="860"/>
      <c r="H133" s="695">
        <f>SUM(H123:H132)</f>
        <v>740000</v>
      </c>
      <c r="I133" s="1144">
        <v>0</v>
      </c>
      <c r="J133" s="695">
        <f t="shared" ref="J133:P133" si="26">SUM(J123:J132)</f>
        <v>740000</v>
      </c>
      <c r="K133" s="695">
        <f t="shared" si="26"/>
        <v>21238</v>
      </c>
      <c r="L133" s="695">
        <f t="shared" si="26"/>
        <v>62206.900000000009</v>
      </c>
      <c r="M133" s="695">
        <f t="shared" si="26"/>
        <v>22496</v>
      </c>
      <c r="N133" s="695">
        <f t="shared" si="26"/>
        <v>7111.84</v>
      </c>
      <c r="O133" s="695">
        <f t="shared" si="26"/>
        <v>113052.74</v>
      </c>
      <c r="P133" s="695">
        <f t="shared" si="26"/>
        <v>626947.26000000013</v>
      </c>
    </row>
    <row r="134" spans="2:16" ht="28.5" customHeight="1" x14ac:dyDescent="0.25">
      <c r="B134" s="286"/>
      <c r="C134" s="569"/>
      <c r="D134" s="28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8.5" customHeight="1" x14ac:dyDescent="0.25">
      <c r="B135" s="1014" t="s">
        <v>1804</v>
      </c>
      <c r="C135" s="569"/>
      <c r="D135" s="28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697"/>
    </row>
    <row r="136" spans="2:16" ht="28.5" customHeight="1" x14ac:dyDescent="0.25">
      <c r="B136" s="153" t="s">
        <v>1087</v>
      </c>
      <c r="C136" s="680" t="s">
        <v>807</v>
      </c>
      <c r="D136" s="282" t="s">
        <v>414</v>
      </c>
      <c r="E136" s="281" t="s">
        <v>1063</v>
      </c>
      <c r="F136" s="855">
        <v>45748</v>
      </c>
      <c r="G136" s="855">
        <v>45901</v>
      </c>
      <c r="H136" s="626">
        <v>70000</v>
      </c>
      <c r="I136" s="1169">
        <v>0</v>
      </c>
      <c r="J136" s="628">
        <v>70000</v>
      </c>
      <c r="K136" s="628">
        <v>2009</v>
      </c>
      <c r="L136" s="628">
        <v>5368.48</v>
      </c>
      <c r="M136" s="1149">
        <v>2128</v>
      </c>
      <c r="N136" s="628">
        <v>25</v>
      </c>
      <c r="O136" s="628">
        <f t="shared" ref="O136:O142" si="27">+K136+L136+M136+N136</f>
        <v>9530.48</v>
      </c>
      <c r="P136" s="628">
        <f t="shared" ref="P136:P140" si="28">+J136-O136</f>
        <v>60469.520000000004</v>
      </c>
    </row>
    <row r="137" spans="2:16" ht="28.5" customHeight="1" x14ac:dyDescent="0.25">
      <c r="B137" s="153" t="s">
        <v>1603</v>
      </c>
      <c r="C137" s="281" t="s">
        <v>806</v>
      </c>
      <c r="D137" s="282" t="s">
        <v>489</v>
      </c>
      <c r="E137" s="281" t="s">
        <v>1063</v>
      </c>
      <c r="F137" s="855">
        <v>45748</v>
      </c>
      <c r="G137" s="855">
        <v>45901</v>
      </c>
      <c r="H137" s="626">
        <v>70000</v>
      </c>
      <c r="I137" s="1169">
        <v>0</v>
      </c>
      <c r="J137" s="628">
        <v>70000</v>
      </c>
      <c r="K137" s="628">
        <v>2009</v>
      </c>
      <c r="L137" s="628">
        <v>5368.48</v>
      </c>
      <c r="M137" s="1149">
        <v>2128</v>
      </c>
      <c r="N137" s="628">
        <v>25</v>
      </c>
      <c r="O137" s="628">
        <f t="shared" si="27"/>
        <v>9530.48</v>
      </c>
      <c r="P137" s="628">
        <f t="shared" si="28"/>
        <v>60469.520000000004</v>
      </c>
    </row>
    <row r="138" spans="2:16" ht="28.5" customHeight="1" x14ac:dyDescent="0.25">
      <c r="B138" s="153" t="s">
        <v>1618</v>
      </c>
      <c r="C138" s="281" t="s">
        <v>807</v>
      </c>
      <c r="D138" s="282" t="s">
        <v>414</v>
      </c>
      <c r="E138" s="281" t="s">
        <v>1063</v>
      </c>
      <c r="F138" s="1084">
        <v>45870</v>
      </c>
      <c r="G138" s="1084">
        <v>46023</v>
      </c>
      <c r="H138" s="626">
        <v>70000</v>
      </c>
      <c r="I138" s="1169">
        <v>0</v>
      </c>
      <c r="J138" s="628">
        <v>70000</v>
      </c>
      <c r="K138" s="628">
        <v>2009</v>
      </c>
      <c r="L138" s="628">
        <v>5368.48</v>
      </c>
      <c r="M138" s="1149">
        <v>2128</v>
      </c>
      <c r="N138" s="628">
        <v>25</v>
      </c>
      <c r="O138" s="628">
        <f t="shared" si="27"/>
        <v>9530.48</v>
      </c>
      <c r="P138" s="628">
        <f t="shared" si="28"/>
        <v>60469.520000000004</v>
      </c>
    </row>
    <row r="139" spans="2:16" ht="28.5" customHeight="1" x14ac:dyDescent="0.25">
      <c r="B139" s="153" t="s">
        <v>1612</v>
      </c>
      <c r="C139" s="281" t="s">
        <v>1296</v>
      </c>
      <c r="D139" s="282" t="s">
        <v>417</v>
      </c>
      <c r="E139" s="281" t="s">
        <v>1063</v>
      </c>
      <c r="F139" s="1084">
        <v>45870</v>
      </c>
      <c r="G139" s="1084">
        <v>46023</v>
      </c>
      <c r="H139" s="626">
        <v>70000</v>
      </c>
      <c r="I139" s="1169">
        <v>0</v>
      </c>
      <c r="J139" s="628">
        <v>70000</v>
      </c>
      <c r="K139" s="628">
        <v>2009</v>
      </c>
      <c r="L139" s="628">
        <v>5368.48</v>
      </c>
      <c r="M139" s="1149">
        <v>2128</v>
      </c>
      <c r="N139" s="628">
        <v>25</v>
      </c>
      <c r="O139" s="628">
        <f t="shared" si="27"/>
        <v>9530.48</v>
      </c>
      <c r="P139" s="628">
        <f t="shared" si="28"/>
        <v>60469.520000000004</v>
      </c>
    </row>
    <row r="140" spans="2:16" ht="28.5" customHeight="1" x14ac:dyDescent="0.25">
      <c r="B140" s="153" t="s">
        <v>1619</v>
      </c>
      <c r="C140" s="281" t="s">
        <v>806</v>
      </c>
      <c r="D140" s="282" t="s">
        <v>823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5025.38</v>
      </c>
      <c r="M140" s="1149">
        <v>2128</v>
      </c>
      <c r="N140" s="628">
        <v>1740.46</v>
      </c>
      <c r="O140" s="628">
        <f t="shared" si="27"/>
        <v>10902.84</v>
      </c>
      <c r="P140" s="628">
        <f t="shared" si="28"/>
        <v>59097.16</v>
      </c>
    </row>
    <row r="141" spans="2:16" ht="28.5" customHeight="1" x14ac:dyDescent="0.25">
      <c r="B141" s="153" t="s">
        <v>1626</v>
      </c>
      <c r="C141" s="281" t="s">
        <v>1296</v>
      </c>
      <c r="D141" s="282" t="s">
        <v>1637</v>
      </c>
      <c r="E141" s="281" t="s">
        <v>1063</v>
      </c>
      <c r="F141" s="855">
        <v>45748</v>
      </c>
      <c r="G141" s="855">
        <v>45901</v>
      </c>
      <c r="H141" s="626">
        <v>43500</v>
      </c>
      <c r="I141" s="1169">
        <v>0</v>
      </c>
      <c r="J141" s="628">
        <v>43500</v>
      </c>
      <c r="K141" s="628">
        <v>1248.45</v>
      </c>
      <c r="L141" s="628">
        <v>936.62</v>
      </c>
      <c r="M141" s="1149">
        <v>1322.4</v>
      </c>
      <c r="N141" s="628">
        <v>25</v>
      </c>
      <c r="O141" s="628">
        <f>+K141+L141+M141+N141</f>
        <v>3532.4700000000003</v>
      </c>
      <c r="P141" s="628">
        <f>+J141-O141</f>
        <v>39967.53</v>
      </c>
    </row>
    <row r="142" spans="2:16" ht="28.5" customHeight="1" x14ac:dyDescent="0.25">
      <c r="B142" s="153" t="s">
        <v>1627</v>
      </c>
      <c r="C142" s="281" t="s">
        <v>806</v>
      </c>
      <c r="D142" s="282" t="s">
        <v>105</v>
      </c>
      <c r="E142" s="281" t="s">
        <v>1063</v>
      </c>
      <c r="F142" s="855">
        <v>45839</v>
      </c>
      <c r="G142" s="855">
        <v>45992</v>
      </c>
      <c r="H142" s="626">
        <v>25000</v>
      </c>
      <c r="I142" s="1169">
        <v>0</v>
      </c>
      <c r="J142" s="628">
        <v>25000</v>
      </c>
      <c r="K142" s="628">
        <v>717.5</v>
      </c>
      <c r="L142" s="627">
        <v>0</v>
      </c>
      <c r="M142" s="1149">
        <v>760</v>
      </c>
      <c r="N142" s="628">
        <v>25</v>
      </c>
      <c r="O142" s="628">
        <f t="shared" si="27"/>
        <v>1502.5</v>
      </c>
      <c r="P142" s="628">
        <f>+J142-O142</f>
        <v>23497.5</v>
      </c>
    </row>
    <row r="143" spans="2:16" ht="21" customHeight="1" x14ac:dyDescent="0.25">
      <c r="B143" s="466" t="s">
        <v>813</v>
      </c>
      <c r="C143" s="569"/>
      <c r="D143" s="492">
        <v>7</v>
      </c>
      <c r="E143" s="465"/>
      <c r="F143" s="1016"/>
      <c r="G143" s="860"/>
      <c r="H143" s="695">
        <f>SUM(H136:H142)</f>
        <v>418500</v>
      </c>
      <c r="I143" s="1144">
        <v>0</v>
      </c>
      <c r="J143" s="695">
        <f t="shared" ref="J143:P143" si="29">SUM(J136:J142)</f>
        <v>418500</v>
      </c>
      <c r="K143" s="695">
        <f t="shared" si="29"/>
        <v>12010.95</v>
      </c>
      <c r="L143" s="695">
        <f t="shared" si="29"/>
        <v>27435.919999999998</v>
      </c>
      <c r="M143" s="695">
        <f t="shared" si="29"/>
        <v>12722.4</v>
      </c>
      <c r="N143" s="695">
        <f t="shared" si="29"/>
        <v>1890.46</v>
      </c>
      <c r="O143" s="695">
        <f t="shared" si="29"/>
        <v>54059.729999999996</v>
      </c>
      <c r="P143" s="695">
        <f t="shared" si="29"/>
        <v>364440.27</v>
      </c>
    </row>
    <row r="144" spans="2:16" ht="25.5" customHeight="1" x14ac:dyDescent="0.25">
      <c r="B144" s="466"/>
      <c r="C144" s="569"/>
      <c r="D144" s="492"/>
      <c r="E144" s="465"/>
      <c r="F144" s="1272"/>
      <c r="G144" s="711"/>
      <c r="H144" s="695"/>
      <c r="I144" s="1144"/>
      <c r="J144" s="697"/>
      <c r="K144" s="697"/>
      <c r="L144" s="697"/>
      <c r="M144" s="1145"/>
      <c r="N144" s="697"/>
      <c r="O144" s="697"/>
      <c r="P144" s="697"/>
    </row>
    <row r="145" spans="2:16" ht="28.5" customHeight="1" x14ac:dyDescent="0.25">
      <c r="B145" s="466" t="s">
        <v>1789</v>
      </c>
      <c r="C145" s="569"/>
      <c r="D145" s="492"/>
      <c r="E145" s="465"/>
      <c r="F145" s="1272"/>
      <c r="G145" s="711"/>
      <c r="H145" s="695"/>
      <c r="I145" s="1144"/>
      <c r="J145" s="697"/>
      <c r="K145" s="697"/>
      <c r="L145" s="697"/>
      <c r="M145" s="1145"/>
      <c r="N145" s="697"/>
      <c r="O145" s="697"/>
      <c r="P145" s="697"/>
    </row>
    <row r="146" spans="2:16" ht="28.5" customHeight="1" x14ac:dyDescent="0.25">
      <c r="B146" s="153" t="s">
        <v>1601</v>
      </c>
      <c r="C146" s="497" t="s">
        <v>806</v>
      </c>
      <c r="D146" s="749" t="s">
        <v>1782</v>
      </c>
      <c r="E146" s="282" t="s">
        <v>1063</v>
      </c>
      <c r="F146" s="855">
        <v>45748</v>
      </c>
      <c r="G146" s="855">
        <v>45901</v>
      </c>
      <c r="H146" s="626">
        <v>120000</v>
      </c>
      <c r="I146" s="1111">
        <v>0</v>
      </c>
      <c r="J146" s="498">
        <v>120000</v>
      </c>
      <c r="K146" s="498">
        <v>3444</v>
      </c>
      <c r="L146" s="498">
        <v>16381</v>
      </c>
      <c r="M146" s="1149">
        <v>3648</v>
      </c>
      <c r="N146" s="626">
        <v>1740.46</v>
      </c>
      <c r="O146" s="468">
        <f>+K146+L146+M146+N146</f>
        <v>25213.46</v>
      </c>
      <c r="P146" s="457">
        <f>+J146-O146</f>
        <v>94786.540000000008</v>
      </c>
    </row>
    <row r="147" spans="2:16" ht="28.5" customHeight="1" x14ac:dyDescent="0.25">
      <c r="B147" s="153" t="s">
        <v>1607</v>
      </c>
      <c r="C147" s="281" t="s">
        <v>807</v>
      </c>
      <c r="D147" s="282" t="s">
        <v>414</v>
      </c>
      <c r="E147" s="281" t="s">
        <v>1063</v>
      </c>
      <c r="F147" s="855">
        <v>45748</v>
      </c>
      <c r="G147" s="855">
        <v>45901</v>
      </c>
      <c r="H147" s="626">
        <v>70000</v>
      </c>
      <c r="I147" s="1169">
        <v>0</v>
      </c>
      <c r="J147" s="468">
        <v>70000</v>
      </c>
      <c r="K147" s="468">
        <v>2009</v>
      </c>
      <c r="L147" s="468">
        <v>5368.48</v>
      </c>
      <c r="M147" s="1149">
        <v>2128</v>
      </c>
      <c r="N147" s="468">
        <v>25</v>
      </c>
      <c r="O147" s="468">
        <f t="shared" ref="O147:O152" si="30">+K147+L147+M147+N147</f>
        <v>9530.48</v>
      </c>
      <c r="P147" s="468">
        <f t="shared" ref="P147:P152" si="31">+J147-O147</f>
        <v>60469.520000000004</v>
      </c>
    </row>
    <row r="148" spans="2:16" ht="28.5" customHeight="1" x14ac:dyDescent="0.25">
      <c r="B148" s="153" t="s">
        <v>1608</v>
      </c>
      <c r="C148" s="281" t="s">
        <v>807</v>
      </c>
      <c r="D148" s="282" t="s">
        <v>417</v>
      </c>
      <c r="E148" s="281" t="s">
        <v>1063</v>
      </c>
      <c r="F148" s="855">
        <v>45748</v>
      </c>
      <c r="G148" s="855">
        <v>45901</v>
      </c>
      <c r="H148" s="626">
        <v>70000</v>
      </c>
      <c r="I148" s="1169">
        <v>0</v>
      </c>
      <c r="J148" s="468">
        <v>70000</v>
      </c>
      <c r="K148" s="468">
        <v>2009</v>
      </c>
      <c r="L148" s="468">
        <v>5368.48</v>
      </c>
      <c r="M148" s="1149">
        <v>2128</v>
      </c>
      <c r="N148" s="468">
        <v>25</v>
      </c>
      <c r="O148" s="468">
        <f t="shared" si="30"/>
        <v>9530.48</v>
      </c>
      <c r="P148" s="468">
        <f t="shared" si="31"/>
        <v>60469.520000000004</v>
      </c>
    </row>
    <row r="149" spans="2:16" ht="28.5" customHeight="1" x14ac:dyDescent="0.25">
      <c r="B149" s="153" t="s">
        <v>1614</v>
      </c>
      <c r="C149" s="281" t="s">
        <v>806</v>
      </c>
      <c r="D149" s="282" t="s">
        <v>417</v>
      </c>
      <c r="E149" s="281" t="s">
        <v>1063</v>
      </c>
      <c r="F149" s="1084">
        <v>45870</v>
      </c>
      <c r="G149" s="1084">
        <v>46023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5368.48</v>
      </c>
      <c r="M149" s="1149">
        <v>2128</v>
      </c>
      <c r="N149" s="468">
        <v>25</v>
      </c>
      <c r="O149" s="468">
        <f t="shared" si="30"/>
        <v>9530.48</v>
      </c>
      <c r="P149" s="468">
        <f t="shared" si="31"/>
        <v>60469.520000000004</v>
      </c>
    </row>
    <row r="150" spans="2:16" ht="28.5" customHeight="1" x14ac:dyDescent="0.25">
      <c r="B150" s="153" t="s">
        <v>1617</v>
      </c>
      <c r="C150" s="281" t="s">
        <v>807</v>
      </c>
      <c r="D150" s="282" t="s">
        <v>414</v>
      </c>
      <c r="E150" s="281" t="s">
        <v>1063</v>
      </c>
      <c r="F150" s="1084">
        <v>45870</v>
      </c>
      <c r="G150" s="1084">
        <v>46023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5368.48</v>
      </c>
      <c r="M150" s="1149">
        <v>2128</v>
      </c>
      <c r="N150" s="468">
        <v>25</v>
      </c>
      <c r="O150" s="468">
        <f t="shared" si="30"/>
        <v>9530.48</v>
      </c>
      <c r="P150" s="468">
        <f t="shared" si="31"/>
        <v>60469.520000000004</v>
      </c>
    </row>
    <row r="151" spans="2:16" ht="28.5" customHeight="1" x14ac:dyDescent="0.25">
      <c r="B151" s="153" t="s">
        <v>1363</v>
      </c>
      <c r="C151" s="281" t="s">
        <v>806</v>
      </c>
      <c r="D151" s="282" t="s">
        <v>414</v>
      </c>
      <c r="E151" s="281" t="s">
        <v>1063</v>
      </c>
      <c r="F151" s="855">
        <v>45748</v>
      </c>
      <c r="G151" s="855">
        <v>45901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30"/>
        <v>9530.48</v>
      </c>
      <c r="P151" s="468">
        <f t="shared" si="31"/>
        <v>60469.520000000004</v>
      </c>
    </row>
    <row r="152" spans="2:16" ht="28.5" customHeight="1" x14ac:dyDescent="0.25">
      <c r="B152" s="153" t="s">
        <v>1620</v>
      </c>
      <c r="C152" s="281" t="s">
        <v>807</v>
      </c>
      <c r="D152" s="280" t="s">
        <v>417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si="30"/>
        <v>9530.48</v>
      </c>
      <c r="P152" s="468">
        <f t="shared" si="31"/>
        <v>60469.520000000004</v>
      </c>
    </row>
    <row r="153" spans="2:16" ht="28.5" customHeight="1" x14ac:dyDescent="0.25">
      <c r="B153" s="286" t="s">
        <v>1299</v>
      </c>
      <c r="C153" s="281" t="s">
        <v>1296</v>
      </c>
      <c r="D153" s="282" t="s">
        <v>1636</v>
      </c>
      <c r="E153" s="281" t="s">
        <v>1063</v>
      </c>
      <c r="F153" s="855">
        <v>45748</v>
      </c>
      <c r="G153" s="855">
        <v>45901</v>
      </c>
      <c r="H153" s="626">
        <v>43500</v>
      </c>
      <c r="I153" s="1169">
        <v>0</v>
      </c>
      <c r="J153" s="468">
        <v>43500</v>
      </c>
      <c r="K153" s="468">
        <v>1248.45</v>
      </c>
      <c r="L153" s="468">
        <v>936.62</v>
      </c>
      <c r="M153" s="1149">
        <v>1322.4</v>
      </c>
      <c r="N153" s="468">
        <v>25</v>
      </c>
      <c r="O153" s="468">
        <f>+K153+L153+M153+N153</f>
        <v>3532.4700000000003</v>
      </c>
      <c r="P153" s="468">
        <f>+J153-O153</f>
        <v>39967.53</v>
      </c>
    </row>
    <row r="154" spans="2:16" ht="28.5" customHeight="1" x14ac:dyDescent="0.25">
      <c r="B154" s="153" t="s">
        <v>1623</v>
      </c>
      <c r="C154" s="281" t="s">
        <v>806</v>
      </c>
      <c r="D154" s="282" t="s">
        <v>529</v>
      </c>
      <c r="E154" s="281" t="s">
        <v>1063</v>
      </c>
      <c r="F154" s="855">
        <v>45748</v>
      </c>
      <c r="G154" s="855">
        <v>45901</v>
      </c>
      <c r="H154" s="626">
        <v>55000</v>
      </c>
      <c r="I154" s="1169">
        <v>0</v>
      </c>
      <c r="J154" s="468">
        <v>55000</v>
      </c>
      <c r="K154" s="468">
        <v>1578.5</v>
      </c>
      <c r="L154" s="468">
        <v>2559.6799999999998</v>
      </c>
      <c r="M154" s="1149">
        <v>1672</v>
      </c>
      <c r="N154" s="468">
        <v>25</v>
      </c>
      <c r="O154" s="468">
        <f>+K154+L154+M154+N154</f>
        <v>5835.18</v>
      </c>
      <c r="P154" s="468">
        <f>+J154-O154</f>
        <v>49164.82</v>
      </c>
    </row>
    <row r="155" spans="2:16" ht="21" customHeight="1" x14ac:dyDescent="0.25">
      <c r="B155" s="466" t="s">
        <v>813</v>
      </c>
      <c r="C155" s="569"/>
      <c r="D155" s="492">
        <v>9</v>
      </c>
      <c r="E155" s="465"/>
      <c r="F155" s="1016"/>
      <c r="G155" s="860"/>
      <c r="H155" s="695">
        <f>SUM(H146:H154)</f>
        <v>638500</v>
      </c>
      <c r="I155" s="1144">
        <v>0</v>
      </c>
      <c r="J155" s="695">
        <f t="shared" ref="J155:P155" si="32">SUM(J146:J154)</f>
        <v>638500</v>
      </c>
      <c r="K155" s="695">
        <f t="shared" si="32"/>
        <v>18324.95</v>
      </c>
      <c r="L155" s="695">
        <f t="shared" si="32"/>
        <v>52088.179999999993</v>
      </c>
      <c r="M155" s="695">
        <f t="shared" si="32"/>
        <v>19410.400000000001</v>
      </c>
      <c r="N155" s="695">
        <f t="shared" si="32"/>
        <v>1940.46</v>
      </c>
      <c r="O155" s="695">
        <f t="shared" si="32"/>
        <v>91763.989999999991</v>
      </c>
      <c r="P155" s="695">
        <f t="shared" si="32"/>
        <v>546736.01</v>
      </c>
    </row>
    <row r="156" spans="2:16" ht="23.25" customHeight="1" x14ac:dyDescent="0.25">
      <c r="B156" s="466"/>
      <c r="C156" s="569"/>
      <c r="D156" s="492"/>
      <c r="E156" s="465"/>
      <c r="F156" s="1272"/>
      <c r="G156" s="711"/>
      <c r="H156" s="695"/>
      <c r="I156" s="1144"/>
      <c r="J156" s="697"/>
      <c r="K156" s="697"/>
      <c r="L156" s="697"/>
      <c r="M156" s="1145"/>
      <c r="N156" s="697"/>
      <c r="O156" s="697"/>
      <c r="P156" s="697"/>
    </row>
    <row r="157" spans="2:16" ht="28.5" customHeight="1" x14ac:dyDescent="0.25">
      <c r="B157" s="466" t="s">
        <v>1790</v>
      </c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4" customHeight="1" x14ac:dyDescent="0.25">
      <c r="B158" s="153" t="s">
        <v>1600</v>
      </c>
      <c r="C158" s="281" t="s">
        <v>806</v>
      </c>
      <c r="D158" s="282" t="s">
        <v>1463</v>
      </c>
      <c r="E158" s="281" t="s">
        <v>1063</v>
      </c>
      <c r="F158" s="855">
        <v>45748</v>
      </c>
      <c r="G158" s="855">
        <v>45901</v>
      </c>
      <c r="H158" s="626">
        <v>120000</v>
      </c>
      <c r="I158" s="1169">
        <v>0</v>
      </c>
      <c r="J158" s="468">
        <v>120000</v>
      </c>
      <c r="K158" s="468">
        <v>3444</v>
      </c>
      <c r="L158" s="468">
        <v>16809.87</v>
      </c>
      <c r="M158" s="1149">
        <v>3648</v>
      </c>
      <c r="N158" s="468">
        <v>25</v>
      </c>
      <c r="O158" s="468">
        <f t="shared" ref="O158:O164" si="33">+K158+L158+M158+N158</f>
        <v>23926.87</v>
      </c>
      <c r="P158" s="468">
        <f t="shared" ref="P158:P164" si="34">+J158-O158</f>
        <v>96073.13</v>
      </c>
    </row>
    <row r="159" spans="2:16" ht="24" customHeight="1" x14ac:dyDescent="0.25">
      <c r="B159" s="153" t="s">
        <v>1604</v>
      </c>
      <c r="C159" s="685" t="s">
        <v>806</v>
      </c>
      <c r="D159" s="282" t="s">
        <v>417</v>
      </c>
      <c r="E159" s="281" t="s">
        <v>1063</v>
      </c>
      <c r="F159" s="855">
        <v>45748</v>
      </c>
      <c r="G159" s="855">
        <v>45901</v>
      </c>
      <c r="H159" s="626">
        <v>70000</v>
      </c>
      <c r="I159" s="1169">
        <v>0</v>
      </c>
      <c r="J159" s="468">
        <v>70000</v>
      </c>
      <c r="K159" s="468">
        <v>2009</v>
      </c>
      <c r="L159" s="468">
        <v>5025.38</v>
      </c>
      <c r="M159" s="1149">
        <v>2128</v>
      </c>
      <c r="N159" s="468">
        <v>1740.46</v>
      </c>
      <c r="O159" s="468">
        <f t="shared" si="33"/>
        <v>10902.84</v>
      </c>
      <c r="P159" s="468">
        <f t="shared" si="34"/>
        <v>59097.16</v>
      </c>
    </row>
    <row r="160" spans="2:16" ht="24" customHeight="1" x14ac:dyDescent="0.25">
      <c r="B160" s="153" t="s">
        <v>1605</v>
      </c>
      <c r="C160" s="685" t="s">
        <v>806</v>
      </c>
      <c r="D160" s="282" t="s">
        <v>1773</v>
      </c>
      <c r="E160" s="281" t="s">
        <v>1063</v>
      </c>
      <c r="F160" s="855">
        <v>45748</v>
      </c>
      <c r="G160" s="855">
        <v>45901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4682.29</v>
      </c>
      <c r="M160" s="1149">
        <v>2128</v>
      </c>
      <c r="N160" s="468">
        <v>3455.92</v>
      </c>
      <c r="O160" s="468">
        <f t="shared" si="33"/>
        <v>12275.210000000001</v>
      </c>
      <c r="P160" s="468">
        <f t="shared" si="34"/>
        <v>57724.79</v>
      </c>
    </row>
    <row r="161" spans="2:17" ht="24" customHeight="1" x14ac:dyDescent="0.25">
      <c r="B161" s="153" t="s">
        <v>1611</v>
      </c>
      <c r="C161" s="685" t="s">
        <v>806</v>
      </c>
      <c r="D161" s="282" t="s">
        <v>417</v>
      </c>
      <c r="E161" s="281" t="s">
        <v>1063</v>
      </c>
      <c r="F161" s="1084">
        <v>45870</v>
      </c>
      <c r="G161" s="1084">
        <v>46023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5025.38</v>
      </c>
      <c r="M161" s="1149">
        <v>2128</v>
      </c>
      <c r="N161" s="468">
        <v>1740.46</v>
      </c>
      <c r="O161" s="468">
        <f t="shared" si="33"/>
        <v>10902.84</v>
      </c>
      <c r="P161" s="468">
        <f t="shared" si="34"/>
        <v>59097.16</v>
      </c>
    </row>
    <row r="162" spans="2:17" ht="24" customHeight="1" x14ac:dyDescent="0.25">
      <c r="B162" s="153" t="s">
        <v>1610</v>
      </c>
      <c r="C162" s="685" t="s">
        <v>806</v>
      </c>
      <c r="D162" s="282" t="s">
        <v>417</v>
      </c>
      <c r="E162" s="281" t="s">
        <v>1063</v>
      </c>
      <c r="F162" s="855">
        <v>45748</v>
      </c>
      <c r="G162" s="855">
        <v>45901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5025.38</v>
      </c>
      <c r="M162" s="1149">
        <v>2128</v>
      </c>
      <c r="N162" s="468">
        <v>1740.46</v>
      </c>
      <c r="O162" s="468">
        <f t="shared" si="33"/>
        <v>10902.84</v>
      </c>
      <c r="P162" s="468">
        <f t="shared" si="34"/>
        <v>59097.16</v>
      </c>
    </row>
    <row r="163" spans="2:17" ht="24" customHeight="1" x14ac:dyDescent="0.25">
      <c r="B163" s="153" t="s">
        <v>1616</v>
      </c>
      <c r="C163" s="685" t="s">
        <v>806</v>
      </c>
      <c r="D163" s="282" t="s">
        <v>414</v>
      </c>
      <c r="E163" s="281" t="s">
        <v>1063</v>
      </c>
      <c r="F163" s="1084">
        <v>45870</v>
      </c>
      <c r="G163" s="1084">
        <v>46023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33"/>
        <v>9530.48</v>
      </c>
      <c r="P163" s="468">
        <f t="shared" si="34"/>
        <v>60469.520000000004</v>
      </c>
    </row>
    <row r="164" spans="2:17" ht="24" customHeight="1" x14ac:dyDescent="0.25">
      <c r="B164" s="153" t="s">
        <v>1615</v>
      </c>
      <c r="C164" s="685" t="s">
        <v>1296</v>
      </c>
      <c r="D164" s="282" t="s">
        <v>414</v>
      </c>
      <c r="E164" s="281" t="s">
        <v>1063</v>
      </c>
      <c r="F164" s="1084">
        <v>45870</v>
      </c>
      <c r="G164" s="1084">
        <v>46023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33"/>
        <v>9530.48</v>
      </c>
      <c r="P164" s="468">
        <f t="shared" si="34"/>
        <v>60469.520000000004</v>
      </c>
    </row>
    <row r="165" spans="2:17" ht="24" customHeight="1" x14ac:dyDescent="0.25">
      <c r="B165" s="153" t="s">
        <v>1625</v>
      </c>
      <c r="C165" s="685" t="s">
        <v>1296</v>
      </c>
      <c r="D165" s="282" t="s">
        <v>1636</v>
      </c>
      <c r="E165" s="281" t="s">
        <v>1063</v>
      </c>
      <c r="F165" s="1084">
        <v>45870</v>
      </c>
      <c r="G165" s="1084">
        <v>46023</v>
      </c>
      <c r="H165" s="626">
        <v>43500</v>
      </c>
      <c r="I165" s="1169">
        <v>0</v>
      </c>
      <c r="J165" s="468">
        <v>43500</v>
      </c>
      <c r="K165" s="468">
        <v>1248.45</v>
      </c>
      <c r="L165" s="468">
        <v>936.62</v>
      </c>
      <c r="M165" s="1149">
        <v>1322.4</v>
      </c>
      <c r="N165" s="468">
        <v>25</v>
      </c>
      <c r="O165" s="468">
        <f>+K165+L165+M165+N165</f>
        <v>3532.4700000000003</v>
      </c>
      <c r="P165" s="468">
        <f>+J165-O165</f>
        <v>39967.53</v>
      </c>
    </row>
    <row r="166" spans="2:17" ht="21" customHeight="1" x14ac:dyDescent="0.25">
      <c r="B166" s="466" t="s">
        <v>813</v>
      </c>
      <c r="C166" s="569"/>
      <c r="D166" s="492">
        <v>8</v>
      </c>
      <c r="E166" s="465"/>
      <c r="F166" s="1016"/>
      <c r="G166" s="860"/>
      <c r="H166" s="695">
        <f>SUM(H158:H165)</f>
        <v>583500</v>
      </c>
      <c r="I166" s="1144">
        <v>0</v>
      </c>
      <c r="J166" s="695">
        <f t="shared" ref="J166:P166" si="35">SUM(J158:J165)</f>
        <v>583500</v>
      </c>
      <c r="K166" s="695">
        <f t="shared" si="35"/>
        <v>16746.45</v>
      </c>
      <c r="L166" s="695">
        <f t="shared" si="35"/>
        <v>48241.88</v>
      </c>
      <c r="M166" s="695">
        <f t="shared" si="35"/>
        <v>17738.400000000001</v>
      </c>
      <c r="N166" s="695">
        <f t="shared" si="35"/>
        <v>8777.2999999999993</v>
      </c>
      <c r="O166" s="695">
        <f t="shared" si="35"/>
        <v>91504.029999999984</v>
      </c>
      <c r="P166" s="695">
        <f t="shared" si="35"/>
        <v>491995.97000000009</v>
      </c>
    </row>
    <row r="167" spans="2:17" ht="21" customHeight="1" x14ac:dyDescent="0.25">
      <c r="B167" s="466"/>
      <c r="C167" s="569"/>
      <c r="D167" s="492"/>
      <c r="E167" s="465"/>
      <c r="F167" s="1016"/>
      <c r="G167" s="860"/>
      <c r="H167" s="695">
        <f>+H166+H155+H143+H133</f>
        <v>2380500</v>
      </c>
      <c r="I167" s="1144">
        <v>0</v>
      </c>
      <c r="J167" s="695">
        <f t="shared" ref="J167:P167" si="36">+J166+J155+J143+J133</f>
        <v>2380500</v>
      </c>
      <c r="K167" s="695">
        <f t="shared" si="36"/>
        <v>68320.350000000006</v>
      </c>
      <c r="L167" s="695">
        <f t="shared" si="36"/>
        <v>189972.88</v>
      </c>
      <c r="M167" s="695">
        <f t="shared" si="36"/>
        <v>72367.200000000012</v>
      </c>
      <c r="N167" s="695">
        <f t="shared" si="36"/>
        <v>19720.059999999998</v>
      </c>
      <c r="O167" s="695">
        <f t="shared" si="36"/>
        <v>350380.48999999993</v>
      </c>
      <c r="P167" s="695">
        <f t="shared" si="36"/>
        <v>2030119.5100000002</v>
      </c>
    </row>
    <row r="168" spans="2:17" ht="21" customHeight="1" x14ac:dyDescent="0.25">
      <c r="B168" s="490"/>
      <c r="C168" s="1223"/>
      <c r="D168" s="492"/>
      <c r="E168" s="465"/>
      <c r="F168" s="710"/>
      <c r="G168" s="711"/>
      <c r="H168" s="695"/>
      <c r="I168" s="1112"/>
      <c r="J168" s="463"/>
      <c r="K168" s="463"/>
      <c r="L168" s="463"/>
      <c r="M168" s="1145"/>
      <c r="N168" s="697"/>
      <c r="O168" s="697"/>
      <c r="P168" s="463"/>
    </row>
    <row r="169" spans="2:17" ht="23.25" customHeight="1" x14ac:dyDescent="0.25">
      <c r="B169" s="1048" t="s">
        <v>865</v>
      </c>
      <c r="C169" s="1053"/>
      <c r="D169" s="1125">
        <f>+D166+D155+D143+D133+D16+D20+D26+D30+D34+D45+D49+D53+D58+D62+D68+D82+D91+D95+D101+D105+D115+D119+D40+D72</f>
        <v>82</v>
      </c>
      <c r="E169" s="1125"/>
      <c r="F169" s="1125"/>
      <c r="G169" s="1125"/>
      <c r="H169" s="1126">
        <f>+H16+H20+H26+H30+H34+H40+H45+H49+H53+H58+H62+H68+H82+H91+H95+H101+H105+H115+H119+H133+H143+H155+H166+H72</f>
        <v>6815500</v>
      </c>
      <c r="I169" s="1114">
        <v>0</v>
      </c>
      <c r="J169" s="1126">
        <f t="shared" ref="J169:P169" si="37">+J16+J20+J26+J30+J34+J40+J45+J49+J53+J58+J62+J68+J82+J91+J95+J101+J105+J115+J119+J133+J143+J155+J166+J72</f>
        <v>6815500</v>
      </c>
      <c r="K169" s="1126">
        <f t="shared" si="37"/>
        <v>195604.85000000003</v>
      </c>
      <c r="L169" s="1126">
        <f t="shared" si="37"/>
        <v>699748.64999999991</v>
      </c>
      <c r="M169" s="1126">
        <f t="shared" si="37"/>
        <v>207191.19999999998</v>
      </c>
      <c r="N169" s="1126">
        <f t="shared" si="37"/>
        <v>110596.68000000001</v>
      </c>
      <c r="O169" s="1126">
        <f t="shared" si="37"/>
        <v>1213141.3800000001</v>
      </c>
      <c r="P169" s="1126">
        <f t="shared" si="37"/>
        <v>5602358.6199999992</v>
      </c>
    </row>
    <row r="170" spans="2:17" x14ac:dyDescent="0.25">
      <c r="B170" s="259"/>
      <c r="C170" s="1220"/>
      <c r="D170" s="259"/>
      <c r="E170" s="546"/>
      <c r="F170" s="546"/>
      <c r="G170" s="546"/>
      <c r="H170" s="862"/>
      <c r="I170" s="259"/>
      <c r="J170" s="259"/>
      <c r="K170" s="660"/>
      <c r="L170" s="660"/>
      <c r="M170" s="531"/>
      <c r="N170" s="660"/>
      <c r="O170" s="660"/>
      <c r="P170" s="259"/>
      <c r="Q170" s="259"/>
    </row>
    <row r="171" spans="2:17" x14ac:dyDescent="0.25">
      <c r="B171" s="259"/>
      <c r="C171" s="1220"/>
      <c r="D171" s="259"/>
      <c r="E171" s="546"/>
      <c r="F171" s="546"/>
      <c r="G171" s="546"/>
      <c r="H171" s="1179"/>
      <c r="I171" s="259"/>
      <c r="J171" s="259"/>
      <c r="K171" s="660"/>
      <c r="L171" s="660"/>
      <c r="M171" s="531"/>
      <c r="N171" s="660"/>
      <c r="O171" s="660"/>
      <c r="P171" s="259"/>
      <c r="Q171" s="259"/>
    </row>
    <row r="172" spans="2:17" x14ac:dyDescent="0.25">
      <c r="B172" s="259"/>
      <c r="C172" s="1220"/>
      <c r="D172" s="259"/>
      <c r="E172" s="546"/>
      <c r="F172" s="546"/>
      <c r="G172" s="546"/>
      <c r="H172" s="1179"/>
      <c r="I172" s="259"/>
      <c r="J172" s="259"/>
      <c r="K172" s="660"/>
      <c r="L172" s="660"/>
      <c r="M172" s="531"/>
      <c r="N172" s="660"/>
      <c r="O172" s="660"/>
      <c r="P172" s="259"/>
      <c r="Q172" s="259"/>
    </row>
    <row r="173" spans="2:17" x14ac:dyDescent="0.25">
      <c r="B173" s="259"/>
      <c r="C173" s="1220"/>
      <c r="D173" s="259"/>
      <c r="E173" s="546"/>
      <c r="F173" s="546"/>
      <c r="G173" s="546"/>
      <c r="H173" s="1179"/>
      <c r="I173" s="259"/>
      <c r="J173" s="259"/>
      <c r="K173" s="660"/>
      <c r="L173" s="660"/>
      <c r="M173" s="531"/>
      <c r="N173" s="660"/>
      <c r="O173" s="660"/>
      <c r="P173" s="259"/>
      <c r="Q173" s="259"/>
    </row>
    <row r="174" spans="2:17" x14ac:dyDescent="0.25">
      <c r="B174" s="259"/>
      <c r="C174" s="1220"/>
      <c r="D174" s="259"/>
      <c r="E174" s="546"/>
      <c r="F174" s="546"/>
      <c r="G174" s="546"/>
      <c r="H174" s="1179"/>
      <c r="I174" s="259"/>
      <c r="J174" s="259"/>
      <c r="K174" s="660"/>
      <c r="L174" s="660"/>
      <c r="M174" s="531"/>
      <c r="N174" s="660"/>
      <c r="O174" s="660"/>
      <c r="P174" s="259"/>
      <c r="Q174" s="259"/>
    </row>
    <row r="175" spans="2:17" x14ac:dyDescent="0.25">
      <c r="B175" s="259"/>
      <c r="C175" s="1220"/>
      <c r="D175" s="259"/>
      <c r="E175" s="259"/>
      <c r="F175" s="259"/>
      <c r="G175" s="259"/>
      <c r="H175" s="259"/>
      <c r="I175" s="259"/>
      <c r="J175" s="259"/>
      <c r="K175" s="660"/>
      <c r="L175" s="259"/>
      <c r="M175" s="1152"/>
      <c r="N175" s="660"/>
      <c r="O175" s="660"/>
      <c r="P175" s="660"/>
      <c r="Q175" s="259"/>
    </row>
    <row r="176" spans="2:17" ht="18" customHeight="1" x14ac:dyDescent="0.25">
      <c r="B176" s="259"/>
      <c r="C176" s="1220"/>
      <c r="D176" s="259"/>
      <c r="E176" s="259"/>
      <c r="F176" s="259"/>
      <c r="G176" s="259"/>
      <c r="H176" s="259"/>
      <c r="I176" s="259"/>
      <c r="J176" s="259"/>
      <c r="K176" s="660"/>
      <c r="L176" s="259"/>
      <c r="M176" s="1152"/>
      <c r="N176" s="660"/>
      <c r="O176" s="660"/>
      <c r="P176" s="660"/>
      <c r="Q176" s="259"/>
    </row>
    <row r="177" spans="2:17" ht="9.75" customHeight="1" x14ac:dyDescent="0.25">
      <c r="B177" s="259"/>
      <c r="C177" s="1220"/>
      <c r="D177" s="259"/>
      <c r="E177" s="259"/>
      <c r="F177" s="259"/>
      <c r="G177" s="259"/>
      <c r="H177" s="259"/>
      <c r="I177" s="259"/>
      <c r="J177" s="259"/>
      <c r="K177" s="660"/>
      <c r="L177" s="259"/>
      <c r="M177" s="1152"/>
      <c r="N177" s="660"/>
      <c r="O177" s="660"/>
      <c r="P177" s="660"/>
      <c r="Q177" s="259"/>
    </row>
    <row r="178" spans="2:17" hidden="1" x14ac:dyDescent="0.25">
      <c r="B178" s="259"/>
      <c r="C178" s="1220"/>
      <c r="D178" s="259"/>
      <c r="E178" s="259"/>
      <c r="F178" s="259"/>
      <c r="G178" s="259"/>
      <c r="H178" s="259"/>
      <c r="I178" s="259"/>
      <c r="J178" s="259"/>
      <c r="K178" s="660"/>
      <c r="L178" s="259"/>
      <c r="M178" s="1152"/>
      <c r="N178" s="660"/>
      <c r="O178" s="660"/>
      <c r="P178" s="660"/>
      <c r="Q178" s="259"/>
    </row>
    <row r="179" spans="2:17" ht="13.5" customHeight="1" x14ac:dyDescent="0.25">
      <c r="B179" s="259"/>
      <c r="C179" s="1220"/>
      <c r="D179" s="259"/>
      <c r="E179" s="259"/>
      <c r="F179" s="259"/>
      <c r="G179" s="259"/>
      <c r="H179" s="259"/>
      <c r="I179" s="259"/>
      <c r="J179" s="259"/>
      <c r="K179" s="660"/>
      <c r="L179" s="259"/>
      <c r="M179" s="1152"/>
      <c r="N179" s="660"/>
      <c r="O179" s="660"/>
      <c r="P179" s="660"/>
      <c r="Q179" s="259"/>
    </row>
    <row r="180" spans="2:17" hidden="1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 t="s">
        <v>641</v>
      </c>
      <c r="L181" s="259"/>
      <c r="M181" s="1152"/>
      <c r="N181" s="660"/>
      <c r="O181" s="660"/>
      <c r="P181" s="660"/>
      <c r="Q181" s="259"/>
    </row>
    <row r="182" spans="2:17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x14ac:dyDescent="0.25">
      <c r="B185" s="537"/>
      <c r="C185" s="1062"/>
      <c r="D185" s="537"/>
      <c r="E185" s="692"/>
      <c r="F185" s="692"/>
      <c r="G185" s="692"/>
      <c r="H185" s="537"/>
      <c r="I185" s="537"/>
      <c r="J185" s="537"/>
      <c r="K185" s="537"/>
      <c r="L185" s="537"/>
      <c r="M185" s="542"/>
      <c r="N185" s="537"/>
      <c r="O185" s="537"/>
      <c r="P185" s="537"/>
      <c r="Q185" s="537"/>
    </row>
    <row r="186" spans="2:17" x14ac:dyDescent="0.25">
      <c r="B186" s="537"/>
      <c r="C186" s="1062"/>
      <c r="D186" s="537"/>
      <c r="E186" s="692"/>
      <c r="F186" s="692"/>
      <c r="G186" s="692"/>
      <c r="H186" s="537"/>
      <c r="I186" s="537"/>
      <c r="J186" s="537"/>
      <c r="K186" s="537"/>
      <c r="L186" s="537"/>
      <c r="M186" s="542"/>
      <c r="N186" s="537"/>
      <c r="O186" s="537"/>
      <c r="P186" s="537"/>
      <c r="Q186" s="537"/>
    </row>
    <row r="187" spans="2:17" x14ac:dyDescent="0.25">
      <c r="B187" s="537"/>
      <c r="C187" s="1062"/>
      <c r="D187" s="537"/>
      <c r="E187" s="537"/>
      <c r="F187" s="537"/>
      <c r="G187" s="537"/>
      <c r="H187" s="537"/>
      <c r="I187" s="537"/>
      <c r="J187" s="537"/>
      <c r="K187" s="537"/>
      <c r="L187" s="537"/>
      <c r="M187" s="542"/>
      <c r="N187" s="537"/>
      <c r="O187" s="537"/>
      <c r="P187" s="537"/>
      <c r="Q187" s="537"/>
    </row>
    <row r="188" spans="2:17" x14ac:dyDescent="0.25">
      <c r="B188" s="542" t="s">
        <v>1449</v>
      </c>
      <c r="C188" s="1202"/>
      <c r="D188" s="542"/>
      <c r="E188" s="691"/>
      <c r="F188" s="691"/>
      <c r="G188" s="691"/>
      <c r="H188" s="866"/>
      <c r="I188" s="674" t="s">
        <v>1377</v>
      </c>
      <c r="K188" s="674"/>
      <c r="L188" s="674"/>
      <c r="M188" s="1153"/>
      <c r="N188" s="1097"/>
      <c r="P188" s="674"/>
      <c r="Q188" s="544"/>
    </row>
    <row r="189" spans="2:17" ht="25.5" customHeight="1" x14ac:dyDescent="0.25">
      <c r="B189" s="546" t="s">
        <v>935</v>
      </c>
      <c r="C189" s="1203"/>
      <c r="D189" s="546"/>
      <c r="E189" s="538"/>
      <c r="F189" s="538"/>
      <c r="G189" s="538"/>
      <c r="H189" s="467"/>
      <c r="I189" s="537"/>
      <c r="J189" s="1659" t="s">
        <v>1375</v>
      </c>
      <c r="K189" s="1659"/>
      <c r="L189" s="1659"/>
      <c r="M189" s="1659"/>
      <c r="N189" s="1659"/>
      <c r="O189" s="1659"/>
      <c r="P189" s="1659"/>
      <c r="Q189" s="539"/>
    </row>
    <row r="190" spans="2:17" x14ac:dyDescent="0.25">
      <c r="B190" s="542" t="s">
        <v>1231</v>
      </c>
      <c r="C190" s="1202"/>
      <c r="D190" s="542"/>
      <c r="E190" s="537"/>
      <c r="G190" s="1062"/>
      <c r="H190" s="1062"/>
      <c r="I190" s="1062"/>
      <c r="J190" s="1643" t="s">
        <v>1554</v>
      </c>
      <c r="K190" s="1643"/>
      <c r="L190" s="1643"/>
      <c r="M190" s="1643"/>
      <c r="N190" s="1643"/>
      <c r="O190" s="1643"/>
      <c r="P190" s="1643"/>
      <c r="Q190" s="537"/>
    </row>
    <row r="191" spans="2:17" x14ac:dyDescent="0.25">
      <c r="B191" s="546"/>
      <c r="C191" s="1203"/>
      <c r="D191" s="546"/>
      <c r="E191" s="547"/>
      <c r="F191" s="547"/>
      <c r="G191" s="547"/>
      <c r="H191" s="546"/>
      <c r="I191" s="541"/>
      <c r="J191" s="540"/>
      <c r="K191" s="537"/>
      <c r="L191" s="673" t="s">
        <v>1374</v>
      </c>
      <c r="M191" s="758"/>
      <c r="N191" s="513"/>
      <c r="O191" s="513"/>
      <c r="P191" s="673"/>
      <c r="Q191" s="673"/>
    </row>
    <row r="192" spans="2:17" ht="51" customHeight="1" x14ac:dyDescent="0.25">
      <c r="B192" s="267"/>
      <c r="C192" s="1228"/>
      <c r="D192" s="267"/>
      <c r="E192" s="268"/>
      <c r="F192" s="268"/>
      <c r="G192" s="268"/>
      <c r="H192" s="268"/>
      <c r="I192" s="269"/>
      <c r="J192" s="268"/>
      <c r="K192" s="268"/>
      <c r="L192" s="268"/>
      <c r="M192" s="267"/>
      <c r="N192" s="205"/>
      <c r="O192" s="1324"/>
      <c r="P192" s="271"/>
      <c r="Q192" s="259"/>
    </row>
    <row r="193" spans="3:15" s="259" customFormat="1" ht="221.25" customHeight="1" x14ac:dyDescent="0.25">
      <c r="C193" s="1220"/>
      <c r="E193" s="668"/>
      <c r="F193" s="668"/>
      <c r="G193" s="668"/>
      <c r="M193" s="531"/>
      <c r="N193"/>
      <c r="O193"/>
    </row>
    <row r="194" spans="3:15" x14ac:dyDescent="0.25">
      <c r="L194" s="259"/>
      <c r="M194" s="531"/>
    </row>
  </sheetData>
  <mergeCells count="21">
    <mergeCell ref="N11:N12"/>
    <mergeCell ref="O11:O12"/>
    <mergeCell ref="P11:P12"/>
    <mergeCell ref="J189:P189"/>
    <mergeCell ref="J190:P190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4" min="1" max="15" man="1"/>
    <brk id="102" min="1" max="15" man="1"/>
    <brk id="143" min="1" max="15" man="1"/>
  </rowBreaks>
  <drawing r:id="rId2"/>
</worksheet>
</file>

<file path=xl/worksheets/sheet3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A9854B-40D5-4B11-9F0B-B79C4C041743}">
  <sheetPr>
    <pageSetUpPr fitToPage="1"/>
  </sheetPr>
  <dimension ref="B5:M50"/>
  <sheetViews>
    <sheetView showGridLines="0" topLeftCell="A2" zoomScale="124" zoomScaleNormal="124" zoomScaleSheetLayoutView="100" workbookViewId="0">
      <selection activeCell="H34" sqref="H3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3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3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3" x14ac:dyDescent="0.25">
      <c r="B8" s="1644" t="s">
        <v>1810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3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79"/>
      <c r="C11" s="1679" t="s">
        <v>802</v>
      </c>
      <c r="D11" s="1679" t="s">
        <v>9</v>
      </c>
      <c r="E11" s="1331" t="s">
        <v>12</v>
      </c>
      <c r="F11" s="1714" t="s">
        <v>13</v>
      </c>
      <c r="G11" s="1712" t="s">
        <v>14</v>
      </c>
      <c r="H11" s="1712" t="s">
        <v>15</v>
      </c>
      <c r="I11" s="1712" t="s">
        <v>16</v>
      </c>
      <c r="J11" s="1712" t="s">
        <v>17</v>
      </c>
      <c r="K11" s="1712" t="s">
        <v>18</v>
      </c>
      <c r="L11" s="1712" t="s">
        <v>19</v>
      </c>
      <c r="M11" s="1712" t="s">
        <v>20</v>
      </c>
    </row>
    <row r="12" spans="2:13" ht="16.5" customHeight="1" x14ac:dyDescent="0.25">
      <c r="B12" s="1680"/>
      <c r="C12" s="1680"/>
      <c r="D12" s="1680"/>
      <c r="E12" s="1331" t="s">
        <v>21</v>
      </c>
      <c r="F12" s="1715"/>
      <c r="G12" s="1713"/>
      <c r="H12" s="1713"/>
      <c r="I12" s="1713"/>
      <c r="J12" s="1713"/>
      <c r="K12" s="1713"/>
      <c r="L12" s="1713"/>
      <c r="M12" s="1713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3">+G19+G15</f>
        <v>93000</v>
      </c>
      <c r="H22" s="1383">
        <f t="shared" si="3"/>
        <v>2669.1</v>
      </c>
      <c r="I22" s="1383">
        <f t="shared" si="3"/>
        <v>17633</v>
      </c>
      <c r="J22" s="1383">
        <f t="shared" si="3"/>
        <v>2827.2</v>
      </c>
      <c r="K22" s="1355">
        <v>0</v>
      </c>
      <c r="L22" s="1383">
        <f t="shared" si="3"/>
        <v>23129.3</v>
      </c>
      <c r="M22" s="1383">
        <f t="shared" si="3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647" t="s">
        <v>1372</v>
      </c>
      <c r="H38" s="1647"/>
      <c r="I38" s="1647"/>
      <c r="J38" s="1647"/>
      <c r="K38" s="1647"/>
      <c r="L38" s="1647"/>
    </row>
    <row r="39" spans="2:13" x14ac:dyDescent="0.25">
      <c r="B39" s="1083" t="s">
        <v>1238</v>
      </c>
      <c r="C39" s="1083"/>
      <c r="D39" s="921"/>
      <c r="E39" s="915"/>
      <c r="F39" s="915"/>
      <c r="G39" s="1653" t="s">
        <v>1222</v>
      </c>
      <c r="H39" s="1653"/>
      <c r="I39" s="1653"/>
      <c r="J39" s="1653"/>
      <c r="K39" s="1653"/>
      <c r="L39" s="1653"/>
    </row>
    <row r="40" spans="2:13" x14ac:dyDescent="0.25">
      <c r="B40" s="916" t="s">
        <v>1239</v>
      </c>
      <c r="C40" s="916"/>
      <c r="D40" s="915"/>
      <c r="E40" s="915"/>
      <c r="F40" s="923"/>
      <c r="G40" s="1652" t="s">
        <v>1503</v>
      </c>
      <c r="H40" s="1652"/>
      <c r="I40" s="1652"/>
      <c r="J40" s="1652"/>
      <c r="K40" s="1652"/>
      <c r="L40" s="1652"/>
    </row>
    <row r="44" spans="2:13" ht="30" customHeight="1" x14ac:dyDescent="0.25"/>
    <row r="48" spans="2:13" x14ac:dyDescent="0.25">
      <c r="E48" s="924"/>
      <c r="F48" s="923"/>
      <c r="G48" s="915"/>
      <c r="H48" s="1649"/>
      <c r="I48" s="1649"/>
      <c r="J48" s="1649"/>
      <c r="K48" s="1649"/>
      <c r="L48" s="1649"/>
      <c r="M48" s="1649"/>
    </row>
    <row r="49" spans="5:13" x14ac:dyDescent="0.25">
      <c r="E49" s="925"/>
      <c r="F49" s="1645"/>
      <c r="G49" s="1645"/>
      <c r="H49" s="1645"/>
      <c r="I49" s="1645"/>
      <c r="J49" s="1645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E25E60-6E17-484F-977D-36C8442BB974}">
  <sheetPr>
    <pageSetUpPr fitToPage="1"/>
  </sheetPr>
  <dimension ref="A6:M78"/>
  <sheetViews>
    <sheetView showGridLines="0" topLeftCell="B23" zoomScale="110" zoomScaleNormal="110" workbookViewId="0">
      <selection activeCell="J49" sqref="J4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1811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33" t="s">
        <v>1250</v>
      </c>
      <c r="H52" s="1633"/>
      <c r="I52" s="1633"/>
      <c r="J52" s="1633"/>
      <c r="K52" s="1633"/>
      <c r="L52" s="1633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578" t="s">
        <v>852</v>
      </c>
      <c r="H53" s="1578"/>
      <c r="I53" s="1578"/>
      <c r="J53" s="1578"/>
      <c r="K53" s="1578"/>
      <c r="L53" s="1578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579" t="s">
        <v>1506</v>
      </c>
      <c r="H54" s="1579"/>
      <c r="I54" s="1579"/>
      <c r="J54" s="1579"/>
      <c r="K54" s="1579"/>
      <c r="L54" s="1579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580"/>
      <c r="I55" s="1580"/>
      <c r="J55" s="1580"/>
      <c r="K55" s="1580"/>
      <c r="L55" s="1580"/>
      <c r="M55" s="1580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503"/>
      <c r="G68" s="1503"/>
      <c r="H68" s="1503"/>
      <c r="I68" s="1503"/>
      <c r="J68" s="1503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726825-B370-4328-BC4B-FD507869011D}">
  <sheetPr>
    <pageSetUpPr fitToPage="1"/>
  </sheetPr>
  <dimension ref="A1:M85"/>
  <sheetViews>
    <sheetView tabSelected="1" zoomScale="80" zoomScaleNormal="80" zoomScaleSheetLayoutView="80" workbookViewId="0">
      <selection activeCell="C73" sqref="C7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1812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4" t="s">
        <v>7</v>
      </c>
      <c r="B13" s="1664" t="s">
        <v>937</v>
      </c>
      <c r="C13" s="1664" t="s">
        <v>10</v>
      </c>
      <c r="D13" s="1664" t="s">
        <v>11</v>
      </c>
      <c r="E13" s="1047" t="s">
        <v>12</v>
      </c>
      <c r="F13" s="1664" t="s">
        <v>13</v>
      </c>
      <c r="G13" s="1664" t="s">
        <v>14</v>
      </c>
      <c r="H13" s="1664" t="s">
        <v>15</v>
      </c>
      <c r="I13" s="1664" t="s">
        <v>16</v>
      </c>
      <c r="J13" s="1664" t="s">
        <v>17</v>
      </c>
      <c r="K13" s="1664" t="s">
        <v>18</v>
      </c>
      <c r="L13" s="1664" t="s">
        <v>19</v>
      </c>
      <c r="M13" s="1664" t="s">
        <v>20</v>
      </c>
    </row>
    <row r="14" spans="1:13" x14ac:dyDescent="0.25">
      <c r="A14" s="1664"/>
      <c r="B14" s="1664"/>
      <c r="C14" s="1664"/>
      <c r="D14" s="1664"/>
      <c r="E14" s="1047" t="s">
        <v>21</v>
      </c>
      <c r="F14" s="1664"/>
      <c r="G14" s="1664"/>
      <c r="H14" s="1664"/>
      <c r="I14" s="1664"/>
      <c r="J14" s="1664"/>
      <c r="K14" s="1664"/>
      <c r="L14" s="1664"/>
      <c r="M14" s="1664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2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44.2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60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41" t="s">
        <v>1269</v>
      </c>
      <c r="B69" s="1641"/>
      <c r="C69" s="753"/>
      <c r="D69" s="753"/>
      <c r="E69" s="754"/>
      <c r="F69" s="755"/>
      <c r="H69" s="1642" t="s">
        <v>852</v>
      </c>
      <c r="I69" s="1642"/>
      <c r="J69" s="1642"/>
      <c r="K69" s="1642"/>
      <c r="L69" s="1642"/>
      <c r="M69" s="1642"/>
    </row>
    <row r="70" spans="1:13" s="259" customFormat="1" ht="19.5" customHeight="1" x14ac:dyDescent="0.25">
      <c r="A70" s="1579" t="s">
        <v>1813</v>
      </c>
      <c r="B70" s="1579"/>
      <c r="C70" s="753"/>
      <c r="D70" s="753"/>
      <c r="E70" s="754"/>
      <c r="F70" s="755"/>
      <c r="H70" s="1643" t="s">
        <v>1505</v>
      </c>
      <c r="I70" s="1643"/>
      <c r="J70" s="1643"/>
      <c r="K70" s="1643"/>
      <c r="L70" s="1643"/>
      <c r="M70" s="1643"/>
    </row>
    <row r="71" spans="1:13" ht="4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42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201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580"/>
      <c r="I82" s="1580"/>
      <c r="J82" s="1580"/>
      <c r="K82" s="1580"/>
      <c r="L82" s="1580"/>
      <c r="M82" s="1580"/>
    </row>
    <row r="83" spans="1:13" ht="15.75" x14ac:dyDescent="0.25">
      <c r="A83" s="267"/>
      <c r="B83" s="267"/>
      <c r="C83" s="268"/>
      <c r="D83" s="268"/>
      <c r="E83" s="269"/>
      <c r="F83" s="1500"/>
      <c r="G83" s="1500"/>
      <c r="H83" s="1500"/>
      <c r="I83" s="1500"/>
      <c r="J83" s="1500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27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335</vt:i4>
      </vt:variant>
      <vt:variant>
        <vt:lpstr>Rangos con nombre</vt:lpstr>
      </vt:variant>
      <vt:variant>
        <vt:i4>81</vt:i4>
      </vt:variant>
    </vt:vector>
  </HeadingPairs>
  <TitlesOfParts>
    <vt:vector size="416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NOMINA FIJA MAYO 2025 (2)</vt:lpstr>
      <vt:lpstr>NOM EMPLEA TEMPO MAYO 2025</vt:lpstr>
      <vt:lpstr>NOMINA MILITAR MAYO 2025</vt:lpstr>
      <vt:lpstr>NOM INTERINATO MAYO 2025</vt:lpstr>
      <vt:lpstr>NOMINA SUPLENCIA MAYO 2025</vt:lpstr>
      <vt:lpstr>NOM TRAMITE PENSIÓN MAYO 2025</vt:lpstr>
      <vt:lpstr>NOMINA FIJA JUNIO 2025 </vt:lpstr>
      <vt:lpstr>NOM EMPLEA TEMPO JUNIO 2025 </vt:lpstr>
      <vt:lpstr>NOM INTERINATO JUNIO 2025 </vt:lpstr>
      <vt:lpstr>NOMINA SUPLENCIA JUNIO 2025</vt:lpstr>
      <vt:lpstr>NOM TRAMITE PENSIÓN JUNI 20 </vt:lpstr>
      <vt:lpstr>NOMINA MILITAR MAYO 2025 (2)</vt:lpstr>
      <vt:lpstr>NOMINA FIJA JULIO 2025</vt:lpstr>
      <vt:lpstr>NOM EMPLEA TEMPO JULIO 2025</vt:lpstr>
      <vt:lpstr>NOM INTERINATO JULIO 2025 </vt:lpstr>
      <vt:lpstr>NOMINA SUPLENCIA JULIO 2025</vt:lpstr>
      <vt:lpstr>NOMINA MILITAR JULIO 2025</vt:lpstr>
      <vt:lpstr>NOMINA FIJA AGOSTO 2025</vt:lpstr>
      <vt:lpstr>NOM EMPLEA TEMPO AGOSTO 2025</vt:lpstr>
      <vt:lpstr>NOMINA INTERINATO AGOSTO 2025</vt:lpstr>
      <vt:lpstr>NOMINA SUPLENCIA AGOSTO 2025</vt:lpstr>
      <vt:lpstr>NOMINA MILITAR AGOSTO 2025</vt:lpstr>
      <vt:lpstr>'NOM EMPLE TEMPO OCTUBRE 2024 '!Área_de_impresión</vt:lpstr>
      <vt:lpstr>'NOM EMPLEA TEMPO ABRIL 2025'!Área_de_impresión</vt:lpstr>
      <vt:lpstr>'NOM EMPLEA TEMPO AGOSTO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JULIO 2025'!Área_de_impresión</vt:lpstr>
      <vt:lpstr>'NOM EMPLEA TEMPO JUNIO 2025 '!Área_de_impresión</vt:lpstr>
      <vt:lpstr>'NOM EMPLEA TEMPO MARZO 2025'!Área_de_impresión</vt:lpstr>
      <vt:lpstr>'NOM EMPLEA TEMPO MAYO 2025'!Área_de_impresión</vt:lpstr>
      <vt:lpstr>'NOM EMPLEA TEMPO NOVIEMBRE 2024'!Área_de_impresión</vt:lpstr>
      <vt:lpstr>'NOM INTERINATO ABRIL 2025 '!Área_de_impresión</vt:lpstr>
      <vt:lpstr>'NOM INTERINATO JULIO 2025 '!Área_de_impresión</vt:lpstr>
      <vt:lpstr>'NOM INTERINATO JUNIO 2025 '!Área_de_impresión</vt:lpstr>
      <vt:lpstr>'NOM INTERINATO MARZO 2025'!Área_de_impresión</vt:lpstr>
      <vt:lpstr>'NOM INTERINATO MAYO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PENSIÓN JUNI 20 '!Área_de_impresión</vt:lpstr>
      <vt:lpstr>'NOM TRAMITE PENSION MARZO 2025'!Área_de_impresión</vt:lpstr>
      <vt:lpstr>'NOM TRAMITE PENSIÓN MAYO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ABRIL 2025'!Área_de_impresión</vt:lpstr>
      <vt:lpstr>'NOMINA FIJA AGOSTO 2024 '!Área_de_impresión</vt:lpstr>
      <vt:lpstr>'NOMINA FIJA AGOSTO 2025'!Área_de_impresión</vt:lpstr>
      <vt:lpstr>'NOMINA FIJA DICIEMBRE 2024'!Área_de_impresión</vt:lpstr>
      <vt:lpstr>'NOMINA FIJA ENERO 2025'!Área_de_impresión</vt:lpstr>
      <vt:lpstr>'NOMINA FIJA FEBRERO 2024'!Área_de_impresión</vt:lpstr>
      <vt:lpstr>'NOMINA FIJA FEBRERO 2025'!Área_de_impresión</vt:lpstr>
      <vt:lpstr>'NOMINA FIJA JULIO  2024 '!Área_de_impresión</vt:lpstr>
      <vt:lpstr>'NOMINA FIJA JULIO 2025'!Área_de_impresión</vt:lpstr>
      <vt:lpstr>'NOMINA FIJA JUNIO  2024  '!Área_de_impresión</vt:lpstr>
      <vt:lpstr>'NOMINA FIJA JUNIO 2025 '!Área_de_impresión</vt:lpstr>
      <vt:lpstr>'NOMINA FIJA MARZO 2024 '!Área_de_impresión</vt:lpstr>
      <vt:lpstr>'NOMINA FIJA MARZO 2025'!Área_de_impresión</vt:lpstr>
      <vt:lpstr>'NOMINA FIJA MAYO  2024 '!Área_de_impresión</vt:lpstr>
      <vt:lpstr>'NOMINA FIJA MAYO 2025 (2)'!Área_de_impresión</vt:lpstr>
      <vt:lpstr>'NOMINA FIJA NOVIEMBRE 2024'!Área_de_impresión</vt:lpstr>
      <vt:lpstr>'NOMINA FIJA OCTUBRE 2024'!Área_de_impresión</vt:lpstr>
      <vt:lpstr>'NOMINA FIJA SEPTIEMBRE 2024'!Área_de_impresión</vt:lpstr>
      <vt:lpstr>'NOMINA INTERINATO AGOSTO 2025'!Área_de_impresión</vt:lpstr>
      <vt:lpstr>'NOMINA MILITAR ABRIL 2024'!Área_de_impresión</vt:lpstr>
      <vt:lpstr>'NOMINA MILITAR ABRIL 2025 '!Área_de_impresión</vt:lpstr>
      <vt:lpstr>'NOMINA MILITAR AGOSTO 2024'!Área_de_impresión</vt:lpstr>
      <vt:lpstr>'NOMINA MILITAR AGOSTO 2025'!Área_de_impresión</vt:lpstr>
      <vt:lpstr>'NOMINA MILITAR DICIEMBRE 2024'!Área_de_impresión</vt:lpstr>
      <vt:lpstr>'NOMINA MILITAR ENERO 2025'!Área_de_impresión</vt:lpstr>
      <vt:lpstr>'NOMINA MILITAR FEBRERO 2025 '!Área_de_impresión</vt:lpstr>
      <vt:lpstr>'NOMINA MILITAR JULIO  2024 '!Área_de_impresión</vt:lpstr>
      <vt:lpstr>'NOMINA MILITAR JULIO 2025'!Área_de_impresión</vt:lpstr>
      <vt:lpstr>'NOMINA MILITAR JUNIO 2024'!Área_de_impresión</vt:lpstr>
      <vt:lpstr>'NOMINA MILITAR MARZO 2025'!Área_de_impresión</vt:lpstr>
      <vt:lpstr>'NOMINA MILITAR MAYO 2024 '!Área_de_impresión</vt:lpstr>
      <vt:lpstr>'NOMINA MILITAR MAYO 2025'!Área_de_impresión</vt:lpstr>
      <vt:lpstr>'NOMINA MILITAR MAYO 2025 (2)'!Área_de_impresión</vt:lpstr>
      <vt:lpstr>'NOMINA MILITAR NOVIEMBRE 2024'!Área_de_impresión</vt:lpstr>
      <vt:lpstr>'NOMINA MILITAR OCTUBR 2024'!Área_de_impresión</vt:lpstr>
      <vt:lpstr>'NOMINA MILITAR SEPTIEMBRE 2024'!Área_de_impresión</vt:lpstr>
      <vt:lpstr>'NOMINA SUPLENCIA ABRIL 2025 '!Área_de_impresión</vt:lpstr>
      <vt:lpstr>'NOMINA SUPLENCIA AGOSTO 2025'!Área_de_impresión</vt:lpstr>
      <vt:lpstr>'NOMINA SUPLENCIA DICIEMBRE 2024'!Área_de_impresión</vt:lpstr>
      <vt:lpstr>'NOMINA SUPLENCIA ENERO 2025'!Área_de_impresión</vt:lpstr>
      <vt:lpstr>'NOMINA SUPLENCIA FEBRERO 2025'!Área_de_impresión</vt:lpstr>
      <vt:lpstr>'NOMINA SUPLENCIA JULIO 2025'!Área_de_impresión</vt:lpstr>
      <vt:lpstr>'NOMINA SUPLENCIA JUNIO 2025'!Área_de_impresión</vt:lpstr>
      <vt:lpstr>'NOMINA SUPLENCIA MARZO 2025'!Área_de_impresión</vt:lpstr>
      <vt:lpstr>'NOMINA SUPLENCIA MAYO 2025'!Área_de_impresión</vt:lpstr>
      <vt:lpstr>'NOMINA SUPLENCIA NOVIEM 2024'!Área_de_impresión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2025-08-27T20:09:59Z</cp:lastPrinted>
  <dcterms:created xsi:type="dcterms:W3CDTF">2021-05-01T19:45:01Z</dcterms:created>
  <dcterms:modified xsi:type="dcterms:W3CDTF">2025-08-29T13:57:15Z</dcterms:modified>
</cp:coreProperties>
</file>